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'Sheet1'!$A$2:$L$261</definedName>
  </definedNames>
  <calcPr fullCalcOnLoad="1"/>
</workbook>
</file>

<file path=xl/sharedStrings.xml><?xml version="1.0" encoding="utf-8"?>
<sst xmlns="http://schemas.openxmlformats.org/spreadsheetml/2006/main" count="588" uniqueCount="280">
  <si>
    <t>№</t>
  </si>
  <si>
    <t>Наименование на видовете работи</t>
  </si>
  <si>
    <t>Мярка</t>
  </si>
  <si>
    <t xml:space="preserve">Параметри и мерни единици </t>
  </si>
  <si>
    <t>Труд</t>
  </si>
  <si>
    <t>Материали и мех-я</t>
  </si>
  <si>
    <t>Общо</t>
  </si>
  <si>
    <t>А</t>
  </si>
  <si>
    <t>Част: ТОВК</t>
  </si>
  <si>
    <t>Количество</t>
  </si>
  <si>
    <t>Единично тегло, kg</t>
  </si>
  <si>
    <t>Общо тегло, kg</t>
  </si>
  <si>
    <t xml:space="preserve"> I</t>
  </si>
  <si>
    <t>Тръба безшевна по БДС EN 10216-2:2014 от ст. P235GH, PN = 2.5МРа</t>
  </si>
  <si>
    <t>1.1</t>
  </si>
  <si>
    <t xml:space="preserve">  Ø48.3х3.2</t>
  </si>
  <si>
    <t>m</t>
  </si>
  <si>
    <t>1.2</t>
  </si>
  <si>
    <t xml:space="preserve">  Ø76.1х4</t>
  </si>
  <si>
    <t>Тръба ел. заварена по БДС EN 10217-2:2003/A1:2005 от ст.P235GH, PN = 2.5МРа</t>
  </si>
  <si>
    <t>2.1</t>
  </si>
  <si>
    <t xml:space="preserve">  Ø609х8</t>
  </si>
  <si>
    <t>2.2</t>
  </si>
  <si>
    <t xml:space="preserve">  Ø720х10</t>
  </si>
  <si>
    <t>3.1</t>
  </si>
  <si>
    <t xml:space="preserve">  DN40</t>
  </si>
  <si>
    <t>бр.</t>
  </si>
  <si>
    <t>3.2</t>
  </si>
  <si>
    <t xml:space="preserve">  DN65</t>
  </si>
  <si>
    <t>Доставка и монтаж на клапа с ел.задвижка на заварка</t>
  </si>
  <si>
    <t>3.3</t>
  </si>
  <si>
    <t xml:space="preserve">  DN600</t>
  </si>
  <si>
    <r>
      <t>Коляно 90</t>
    </r>
    <r>
      <rPr>
        <vertAlign val="superscript"/>
        <sz val="11"/>
        <rFont val="Times New Roman"/>
        <family val="1"/>
      </rPr>
      <t>о</t>
    </r>
    <r>
      <rPr>
        <sz val="11"/>
        <rFont val="Times New Roman"/>
        <family val="1"/>
      </rPr>
      <t xml:space="preserve"> тип В по БДС EN 10253-2:2008 от ст. P235GH, PN = 2.5МРа </t>
    </r>
  </si>
  <si>
    <t>4.1</t>
  </si>
  <si>
    <t xml:space="preserve">  Ø48.3х4.9</t>
  </si>
  <si>
    <t>4.2</t>
  </si>
  <si>
    <t xml:space="preserve">  Ø76.1х4.8</t>
  </si>
  <si>
    <r>
      <t>Направа и монтаж на коляно сегментно  90</t>
    </r>
    <r>
      <rPr>
        <vertAlign val="superscript"/>
        <sz val="11"/>
        <rFont val="Times New Roman"/>
        <family val="1"/>
      </rPr>
      <t>о</t>
    </r>
    <r>
      <rPr>
        <sz val="11"/>
        <rFont val="Times New Roman"/>
        <family val="1"/>
      </rPr>
      <t xml:space="preserve"> от ст. P235GH, PN = 2.5МРа</t>
    </r>
  </si>
  <si>
    <t>5.1</t>
  </si>
  <si>
    <t xml:space="preserve">Направа и монтаж на дъно плоско ребресто за хидравлична проба от ст. S235 JR по БДС EN 10025:2006 PN = 2.5МРа с дебелина "δ" </t>
  </si>
  <si>
    <t>6.1</t>
  </si>
  <si>
    <t xml:space="preserve">  тип  ДПР - 600      δ = 20  mm</t>
  </si>
  <si>
    <t>Челни заваръчни съединения за тръба</t>
  </si>
  <si>
    <t>7.1</t>
  </si>
  <si>
    <t>7.2</t>
  </si>
  <si>
    <t>7.3</t>
  </si>
  <si>
    <t>7.4</t>
  </si>
  <si>
    <t>Радиографичен контрол на челни заваръчни съединения</t>
  </si>
  <si>
    <t>8.1</t>
  </si>
  <si>
    <t>8.2</t>
  </si>
  <si>
    <t>8.3</t>
  </si>
  <si>
    <t>8.4</t>
  </si>
  <si>
    <t>Двукратно грундиране с антикорозионен грунд на челни заваръчни шевове за тръба</t>
  </si>
  <si>
    <r>
      <t>бр</t>
    </r>
    <r>
      <rPr>
        <vertAlign val="subscript"/>
        <sz val="11"/>
        <rFont val="Times New Roman"/>
        <family val="1"/>
      </rPr>
      <t>зав.</t>
    </r>
  </si>
  <si>
    <r>
      <t>m</t>
    </r>
    <r>
      <rPr>
        <vertAlign val="superscript"/>
        <sz val="11"/>
        <rFont val="Times New Roman"/>
        <family val="1"/>
      </rPr>
      <t>2</t>
    </r>
    <r>
      <rPr>
        <vertAlign val="subscript"/>
        <sz val="11"/>
        <rFont val="Times New Roman"/>
        <family val="1"/>
      </rPr>
      <t>грунд</t>
    </r>
  </si>
  <si>
    <r>
      <t>kg/m</t>
    </r>
    <r>
      <rPr>
        <vertAlign val="superscript"/>
        <sz val="11"/>
        <rFont val="Times New Roman"/>
        <family val="1"/>
      </rPr>
      <t>2</t>
    </r>
  </si>
  <si>
    <r>
      <t>kg</t>
    </r>
    <r>
      <rPr>
        <vertAlign val="subscript"/>
        <sz val="11"/>
        <rFont val="Times New Roman"/>
        <family val="1"/>
      </rPr>
      <t>грунд</t>
    </r>
  </si>
  <si>
    <t>9.1</t>
  </si>
  <si>
    <t>9.2</t>
  </si>
  <si>
    <t>9.3</t>
  </si>
  <si>
    <t>9.4</t>
  </si>
  <si>
    <t>Двукратно грундиране с антикорозионен грунд на тръби</t>
  </si>
  <si>
    <r>
      <t>m</t>
    </r>
    <r>
      <rPr>
        <vertAlign val="subscript"/>
        <sz val="11"/>
        <rFont val="Times New Roman"/>
        <family val="1"/>
      </rPr>
      <t>тр.</t>
    </r>
  </si>
  <si>
    <t>10.1</t>
  </si>
  <si>
    <t>10.2</t>
  </si>
  <si>
    <t>10.3</t>
  </si>
  <si>
    <t>10.4</t>
  </si>
  <si>
    <t>Двукратно грундиране с антикорозионен грунд на метална конструкция</t>
  </si>
  <si>
    <r>
      <t>m</t>
    </r>
    <r>
      <rPr>
        <vertAlign val="superscript"/>
        <sz val="11"/>
        <rFont val="Times New Roman"/>
        <family val="1"/>
      </rPr>
      <t>2</t>
    </r>
    <r>
      <rPr>
        <vertAlign val="subscript"/>
        <sz val="11"/>
        <rFont val="Times New Roman"/>
        <family val="1"/>
      </rPr>
      <t>конст.</t>
    </r>
  </si>
  <si>
    <r>
      <t>m</t>
    </r>
    <r>
      <rPr>
        <vertAlign val="superscript"/>
        <sz val="11"/>
        <rFont val="Times New Roman"/>
        <family val="1"/>
      </rPr>
      <t>2</t>
    </r>
    <r>
      <rPr>
        <vertAlign val="subscript"/>
        <sz val="11"/>
        <rFont val="Times New Roman"/>
        <family val="1"/>
      </rPr>
      <t>кгрунд</t>
    </r>
  </si>
  <si>
    <t>Направа и монтаж опора неподвижна  с лапи от листова ст.S235 J2 по БДС EN 10025:2006 с дебелина "δ"</t>
  </si>
  <si>
    <t>12.1</t>
  </si>
  <si>
    <t xml:space="preserve">  тип  ОП - 44 - 609   Рх = 350 кN  δ = 6 mm</t>
  </si>
  <si>
    <t>Направа и монтаж опора заварена плъзгаща от листова ст.S235 J2 по БДС EN 10025:2006 с дебелина "δ"</t>
  </si>
  <si>
    <t>13.1</t>
  </si>
  <si>
    <t xml:space="preserve">  тип  ОП - 02 - 609   Н = 145  mm  δ = 6 mm</t>
  </si>
  <si>
    <t>II</t>
  </si>
  <si>
    <t>Промивка и хидравлична проба</t>
  </si>
  <si>
    <t>Промивка на тръби със студена вода</t>
  </si>
  <si>
    <t>1.3</t>
  </si>
  <si>
    <t xml:space="preserve">Хидравлична проба на монтиран топлопровод </t>
  </si>
  <si>
    <t>2.3</t>
  </si>
  <si>
    <t>ІII</t>
  </si>
  <si>
    <t>Доставка и монтаж на топлоизолация:</t>
  </si>
  <si>
    <t>За полагане в канал, колектори, камери</t>
  </si>
  <si>
    <r>
      <t>Изолация от дюшеци минерална вата с λ</t>
    </r>
    <r>
      <rPr>
        <vertAlign val="subscript"/>
        <sz val="11"/>
        <rFont val="Times New Roman"/>
        <family val="1"/>
      </rPr>
      <t xml:space="preserve">D </t>
    </r>
    <r>
      <rPr>
        <sz val="11"/>
        <rFont val="Times New Roman"/>
        <family val="1"/>
      </rPr>
      <t>= 0,036 W/mK и γ = 80 kg/m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едностранно каширани с поцинкована рабицова мрежа и с крайна дебелина "δ" за тръба:</t>
    </r>
  </si>
  <si>
    <r>
      <t>m</t>
    </r>
    <r>
      <rPr>
        <vertAlign val="subscript"/>
        <sz val="11"/>
        <rFont val="Times New Roman"/>
        <family val="1"/>
      </rPr>
      <t>тръба</t>
    </r>
  </si>
  <si>
    <r>
      <t>m</t>
    </r>
    <r>
      <rPr>
        <vertAlign val="superscript"/>
        <sz val="11"/>
        <rFont val="Times New Roman"/>
        <family val="1"/>
      </rPr>
      <t>2</t>
    </r>
    <r>
      <rPr>
        <vertAlign val="subscript"/>
        <sz val="11"/>
        <rFont val="Times New Roman"/>
        <family val="1"/>
      </rPr>
      <t>изол.</t>
    </r>
  </si>
  <si>
    <t xml:space="preserve">  Ø609 - подаваща, δ = 100 mm </t>
  </si>
  <si>
    <t xml:space="preserve">  Ø609 - връщаща, δ = 60 mm</t>
  </si>
  <si>
    <t>Хидроизолационна мембрана с модифициран битум с дебелина  2 mm, с армировка от стъклен воал - един пласт, пристегната с полипропиленова лента през 30 cm за тръба:</t>
  </si>
  <si>
    <r>
      <t>m</t>
    </r>
    <r>
      <rPr>
        <vertAlign val="superscript"/>
        <sz val="11"/>
        <rFont val="Times New Roman"/>
        <family val="1"/>
      </rPr>
      <t>2</t>
    </r>
    <r>
      <rPr>
        <vertAlign val="subscript"/>
        <sz val="11"/>
        <rFont val="Times New Roman"/>
        <family val="1"/>
      </rPr>
      <t>хидр.</t>
    </r>
  </si>
  <si>
    <t xml:space="preserve"> Ø609 - подаваща</t>
  </si>
  <si>
    <t xml:space="preserve"> Ø609 - връщаща</t>
  </si>
  <si>
    <t>Полипропиленова лента с ширина 12 mm, дебелина 0,2 mm и тегло 7 g/m за тръба:</t>
  </si>
  <si>
    <r>
      <t>m</t>
    </r>
    <r>
      <rPr>
        <vertAlign val="subscript"/>
        <sz val="11"/>
        <rFont val="Times New Roman"/>
        <family val="1"/>
      </rPr>
      <t>лента</t>
    </r>
  </si>
  <si>
    <t>Направа на изолация два пласта с изолационна лента ширина 6" и дебелина ≥ 0,6 мм , за Т от -30°С до +100°С, за много усилен тип изолация - по БДС 15704-83 и два пласта защитна лента ширина 6" и дебелина ≥ 0,5 мм , за Т от -30°С до +100°С, за много усилен тип изолация - по БДС 15704-83 на тръба</t>
  </si>
  <si>
    <t xml:space="preserve"> Ø609</t>
  </si>
  <si>
    <t>Футеровка от плъзгащи пръстени тип EURO от ПЕ ( по 2 бр. Модул EURO-1 , 3бр. Модул EURO-2 и 6бр. Модул с клин S на пръстен )</t>
  </si>
  <si>
    <t>IV</t>
  </si>
  <si>
    <t>Демонтаж на:</t>
  </si>
  <si>
    <t xml:space="preserve">Тръба ел. заварена </t>
  </si>
  <si>
    <t xml:space="preserve">  Ø324х6</t>
  </si>
  <si>
    <t xml:space="preserve">  Ø610х8</t>
  </si>
  <si>
    <t>Тръба предварително изолирана</t>
  </si>
  <si>
    <t xml:space="preserve">  Ø324/450</t>
  </si>
  <si>
    <t>Шибър стоманен</t>
  </si>
  <si>
    <t xml:space="preserve">  DN300</t>
  </si>
  <si>
    <t xml:space="preserve">  DN400</t>
  </si>
  <si>
    <t>Демонтирани съоръжения*</t>
  </si>
  <si>
    <t>kg</t>
  </si>
  <si>
    <t>Тегло на скрап /70% от демонтираните съоръжения/*</t>
  </si>
  <si>
    <t>Извозване на демонтирани съоръжения</t>
  </si>
  <si>
    <t>Б</t>
  </si>
  <si>
    <t>Част: СК</t>
  </si>
  <si>
    <t>ед.м.</t>
  </si>
  <si>
    <t>дължина
m</t>
  </si>
  <si>
    <t>ширина
 m</t>
  </si>
  <si>
    <t>височина
m</t>
  </si>
  <si>
    <t>брой</t>
  </si>
  <si>
    <t>общо колич.</t>
  </si>
  <si>
    <t>I</t>
  </si>
  <si>
    <t>Строителни работи за полагане на топлопровод</t>
  </si>
  <si>
    <t xml:space="preserve">1 </t>
  </si>
  <si>
    <t>Рязане на асфалт</t>
  </si>
  <si>
    <t>2</t>
  </si>
  <si>
    <t>Разваляне на асфалтова настилка с багер-чук</t>
  </si>
  <si>
    <r>
      <t>m</t>
    </r>
    <r>
      <rPr>
        <vertAlign val="superscript"/>
        <sz val="11"/>
        <rFont val="Times New Roman"/>
        <family val="1"/>
      </rPr>
      <t>3</t>
    </r>
  </si>
  <si>
    <t>3</t>
  </si>
  <si>
    <t>Извозване на асфалтови отпадъци</t>
  </si>
  <si>
    <t>t</t>
  </si>
  <si>
    <t>4</t>
  </si>
  <si>
    <t>Демонтаж на улични  бордюри</t>
  </si>
  <si>
    <t>5</t>
  </si>
  <si>
    <t xml:space="preserve">Изкопни работи </t>
  </si>
  <si>
    <t>*</t>
  </si>
  <si>
    <t xml:space="preserve">   до покривна плоча на Камера ЮР1</t>
  </si>
  <si>
    <t xml:space="preserve">   за канал с размери 200/120 с ПП 150/220 за 2 Ø630</t>
  </si>
  <si>
    <t xml:space="preserve">   до покривна плоча на Камера ЮР2</t>
  </si>
  <si>
    <t xml:space="preserve">   за канал с размери 150/90 с ПП 180/300 за Ø630</t>
  </si>
  <si>
    <t xml:space="preserve">  Общо изкоп:</t>
  </si>
  <si>
    <t>ръчен изкоп - 10%</t>
  </si>
  <si>
    <t>5.2</t>
  </si>
  <si>
    <t>машинен изкоп - 90%</t>
  </si>
  <si>
    <t xml:space="preserve">Извозване на земни маси </t>
  </si>
  <si>
    <t>Укрепване на вертикален строителен изкоп</t>
  </si>
  <si>
    <r>
      <t>m</t>
    </r>
    <r>
      <rPr>
        <vertAlign val="superscript"/>
        <sz val="11"/>
        <rFont val="Times New Roman"/>
        <family val="1"/>
      </rPr>
      <t>2</t>
    </r>
  </si>
  <si>
    <t>Демонтаж на покривни плочи ПП 180/300</t>
  </si>
  <si>
    <t>Демонтаж на покривни плочи ПП 150/220</t>
  </si>
  <si>
    <t>Почистване на съществуващ канал</t>
  </si>
  <si>
    <t>Опорни блокчета -50/50/20-14 бр.за плъзгащи опори</t>
  </si>
  <si>
    <t>11.1</t>
  </si>
  <si>
    <t xml:space="preserve">Бетон за конструкция клас C25/30 </t>
  </si>
  <si>
    <t>11.2</t>
  </si>
  <si>
    <t>Конструкция от профилна стомана - S235JR</t>
  </si>
  <si>
    <t>11.3</t>
  </si>
  <si>
    <t xml:space="preserve">Армировъчна стомана клас В500 </t>
  </si>
  <si>
    <t>11.4</t>
  </si>
  <si>
    <t xml:space="preserve">Кофраж и декофриране  на опорни блокчета </t>
  </si>
  <si>
    <t>11.5</t>
  </si>
  <si>
    <t>Цим. разтвор за замонолитване на опорни блокчета</t>
  </si>
  <si>
    <t>Монтаж на покривни плочи ПП 180/300</t>
  </si>
  <si>
    <t>Монтаж на покривни плочи ПП 150/220</t>
  </si>
  <si>
    <t>Циментов разтвор за замонолитване на фуги М10</t>
  </si>
  <si>
    <t>Циментова замазка върху непроходим колектор</t>
  </si>
  <si>
    <r>
      <t>m</t>
    </r>
    <r>
      <rPr>
        <vertAlign val="superscript"/>
        <sz val="11"/>
        <rFont val="Times New Roman"/>
        <family val="1"/>
      </rPr>
      <t>3</t>
    </r>
  </si>
  <si>
    <t>Направа на хидроизолация върху непроходим колектор</t>
  </si>
  <si>
    <t>Доставка на баластра за обратна засипка, Кр = 1,25</t>
  </si>
  <si>
    <t>17.1</t>
  </si>
  <si>
    <t>уплътняване с пневманична трамбовка - 30%</t>
  </si>
  <si>
    <t>17.2</t>
  </si>
  <si>
    <t>уплътняване с валяк - 70%</t>
  </si>
  <si>
    <t>Доставка на пръст за обратна засипка, Кр = 1,25</t>
  </si>
  <si>
    <t>18.1</t>
  </si>
  <si>
    <t>18.2</t>
  </si>
  <si>
    <t xml:space="preserve">Затревяване </t>
  </si>
  <si>
    <t>Демонтаж на спирка на градски транспорт</t>
  </si>
  <si>
    <t>Монтаж на спирка на градски транспорт</t>
  </si>
  <si>
    <t>Ремонтни работи в камерa ЮР1</t>
  </si>
  <si>
    <t>Разбиване на плоча Камера ЮР1</t>
  </si>
  <si>
    <t>Разбиване на стена Камера ЮР1</t>
  </si>
  <si>
    <t>Извозване на стоманобетонови отпадъци</t>
  </si>
  <si>
    <t>Възстановяване на стена на камера</t>
  </si>
  <si>
    <t>Кофраж и декофриране за стена на камера</t>
  </si>
  <si>
    <r>
      <t>m</t>
    </r>
    <r>
      <rPr>
        <sz val="11"/>
        <rFont val="Calibri"/>
        <family val="2"/>
      </rPr>
      <t>²</t>
    </r>
  </si>
  <si>
    <t>Армировъчна стомана клас В500</t>
  </si>
  <si>
    <t>4.3</t>
  </si>
  <si>
    <t>Възстановяване на монолитна покривна плоча на камера</t>
  </si>
  <si>
    <t>Кофраж и декофриране за плоча на камера</t>
  </si>
  <si>
    <t>5.3</t>
  </si>
  <si>
    <t>Рехабилитация на бетонови повърхности по стени</t>
  </si>
  <si>
    <t>Очукване на подкожушен бетон</t>
  </si>
  <si>
    <t>6.2</t>
  </si>
  <si>
    <t>Полагане на антикорозионно покритие по оголена арматура</t>
  </si>
  <si>
    <t>6.3</t>
  </si>
  <si>
    <t>Полагане на репрофилиращ материал</t>
  </si>
  <si>
    <t>6.4</t>
  </si>
  <si>
    <t>Полагане на грунд</t>
  </si>
  <si>
    <t>6.5</t>
  </si>
  <si>
    <t>Полагане на изравнителен слой профилиращ материал</t>
  </si>
  <si>
    <t>Възстановяване на амбразури на камера към колектор</t>
  </si>
  <si>
    <t xml:space="preserve">Кофраж и декофриране за амбразура </t>
  </si>
  <si>
    <t>Почистване на камера</t>
  </si>
  <si>
    <t>Продухване на отводняване</t>
  </si>
  <si>
    <t xml:space="preserve">Циментова замазка - дъно на камера </t>
  </si>
  <si>
    <t xml:space="preserve">Циментова замазка - плоча на камера </t>
  </si>
  <si>
    <t>Направа на хидроизолация върху покривна плоча</t>
  </si>
  <si>
    <t xml:space="preserve">Чугунен капак Ø800, EN 124, група 4, клас D400 </t>
  </si>
  <si>
    <t>III</t>
  </si>
  <si>
    <t>Ремонтни работи в камерa ЮР2.1</t>
  </si>
  <si>
    <t>Разбиване на плоча Камера ЮР2</t>
  </si>
  <si>
    <t>Разбиване на фундамент на НО в Камера ЮР2</t>
  </si>
  <si>
    <t>Демонтаж на стоманена конструкция на НО</t>
  </si>
  <si>
    <t>Монтаж на нова НО в камера</t>
  </si>
  <si>
    <t>Подложен бетон В10 за фундаментна греда</t>
  </si>
  <si>
    <t>Профилна стомана за неподвижна опора</t>
  </si>
  <si>
    <t>Стомана АІ</t>
  </si>
  <si>
    <t>8.5</t>
  </si>
  <si>
    <t>Стомана АІІІ</t>
  </si>
  <si>
    <t>10.5</t>
  </si>
  <si>
    <t>Ремонтни работи в камерa ЮР2.2</t>
  </si>
  <si>
    <t>Демонтаж на монтажен отвор Камера ЮР2.2</t>
  </si>
  <si>
    <t>Монтаж на монтажен отвор Камера ЮР2.2</t>
  </si>
  <si>
    <t>3.4</t>
  </si>
  <si>
    <t>3.5</t>
  </si>
  <si>
    <t>Забетониране на отвор в стени с бетон клас C20/25</t>
  </si>
  <si>
    <t>V</t>
  </si>
  <si>
    <t xml:space="preserve">Мероприятия за обезопасяване - многократна употреба </t>
  </si>
  <si>
    <t>1</t>
  </si>
  <si>
    <t>Oбезопасителна инвентарна ограда - монтаж и демонтаж</t>
  </si>
  <si>
    <t>Обезопасителни знаци - монтаж и демонтаж</t>
  </si>
  <si>
    <t>Сигнално осветление за обезопасяване на обекта - монтаж и демонтаж</t>
  </si>
  <si>
    <t>В</t>
  </si>
  <si>
    <t>Част: Пътна</t>
  </si>
  <si>
    <t>Ед. Мярка</t>
  </si>
  <si>
    <t>Количество за m²</t>
  </si>
  <si>
    <t xml:space="preserve">Настилка, m² </t>
  </si>
  <si>
    <t>Общо количество</t>
  </si>
  <si>
    <t>Възстановяване на настилката</t>
  </si>
  <si>
    <t>Асфалтова настилка-много тежко движение</t>
  </si>
  <si>
    <t xml:space="preserve">  плътен асфалтобетон /4cm/</t>
  </si>
  <si>
    <t xml:space="preserve">  неплътен асфалтобетон /4cm/</t>
  </si>
  <si>
    <t xml:space="preserve">  битумизиран трошен камък /20cm/</t>
  </si>
  <si>
    <t xml:space="preserve">  трошен камък /45cm/</t>
  </si>
  <si>
    <t xml:space="preserve">  проба за плътност</t>
  </si>
  <si>
    <t xml:space="preserve">Преасфалтиране </t>
  </si>
  <si>
    <t>Фрезоване до 4см</t>
  </si>
  <si>
    <t>Асфалтова настилка за тротоари</t>
  </si>
  <si>
    <t xml:space="preserve">  трошен камък /18cm/</t>
  </si>
  <si>
    <t>Бордюри /бетонови/</t>
  </si>
  <si>
    <t xml:space="preserve">  улични бордюри 18/35/100</t>
  </si>
  <si>
    <t>Временна организация на движение</t>
  </si>
  <si>
    <t>Сигнални лампи С16</t>
  </si>
  <si>
    <t>Г</t>
  </si>
  <si>
    <t>Други</t>
  </si>
  <si>
    <t>компл.</t>
  </si>
  <si>
    <t>Средства за принудителна вентилация-монтаж и демонтаж</t>
  </si>
  <si>
    <t>ЗАБЕЛЕЖКИ:</t>
  </si>
  <si>
    <t>Стойност /лв. без ДДС/</t>
  </si>
  <si>
    <t>Доставка и монтаж на кран спирателен стоманен сферичен на заварка неизолиран PN 25 по БДС EN 736-1</t>
  </si>
  <si>
    <t>Общо за част ТОВК /лв. без ДДС/:</t>
  </si>
  <si>
    <t>Общо за част СК /лв. без ДДС/:</t>
  </si>
  <si>
    <t>Общо за част ПЪТНА /лв. без ДДС/:</t>
  </si>
  <si>
    <t>Общо за ДРУГИ /лв. без ДДС/:</t>
  </si>
  <si>
    <r>
      <t>I. Заваряването на стоманените тръби се изпълнява по одобрена процедура или: корен - електроди тип E 38 2 RB 12 съгл. стандарт БДС EN ISO 2560-A:2010, запълващи слоеве и декорация - електроди тип E 42 5 B 42 H5 съгл. стандарт БДС EN ISO 2560-A:2010. Електродите  тип E 42 5 B 42 H5 се сушат 2 часа при 300-350</t>
    </r>
    <r>
      <rPr>
        <sz val="11"/>
        <rFont val="Calibri"/>
        <family val="2"/>
      </rPr>
      <t>°</t>
    </r>
    <r>
      <rPr>
        <i/>
        <sz val="11"/>
        <rFont val="Times New Roman"/>
        <family val="1"/>
      </rPr>
      <t>C.</t>
    </r>
  </si>
  <si>
    <t>II. Позициите, маркирани със знак "*" са информативни и не следва да бъдат остойностявани</t>
  </si>
  <si>
    <t>III. Знакът "Х" в клетките означава, че не се разрешава въвеждане на стойности в тези клетки</t>
  </si>
  <si>
    <t>IV. Всички необходими материали и комсумативи за изпълнението са за сметка на Изпълнителя</t>
  </si>
  <si>
    <t xml:space="preserve"> Доставка и монтаж в канал и камери на:</t>
  </si>
  <si>
    <t>x</t>
  </si>
  <si>
    <t>ЦЕНА за изпълнение на обекта /А+Б+В+Г/:</t>
  </si>
  <si>
    <t>за обект: Реконструкция на Участък от I-ва Искърска магистрала и монтаж на 4 бр. Клапи DN600</t>
  </si>
  <si>
    <t xml:space="preserve">КОЛИЧЕСТВЕНО-СТОЙНОСТНА СМЕТКА </t>
  </si>
  <si>
    <t>Единични цени             /лв. без ДДС/</t>
  </si>
  <si>
    <t>Пътни знаци I типоразмер</t>
  </si>
  <si>
    <t>Бетон за конструкция клас C30/37 (В35)</t>
  </si>
  <si>
    <t>Разбиване на плоча Камера ЮР2.2</t>
  </si>
  <si>
    <t>Бетон клас C30/37 (В35) за фундаментна греда</t>
  </si>
  <si>
    <t>Забетониране на отвори в стени с бетон клас C30/37 (В35)</t>
  </si>
  <si>
    <t>Радиографичен контрол: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Техника А съгласно БДС EN ISO 17636-1:2013                                             
2. Ниво 2 съгласно БДС EN ISO 10675-1:2017
3. Клас C съгласно БДС EN ISO 5817:2014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</si>
</sst>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0\ &quot;лв&quot;"/>
    <numFmt numFmtId="181" formatCode="0.0"/>
    <numFmt numFmtId="182" formatCode="#,##0.0"/>
    <numFmt numFmtId="183" formatCode="#,##0.000"/>
    <numFmt numFmtId="184" formatCode="#,##0.0000"/>
  </numFmts>
  <fonts count="47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53"/>
      <name val="Times New Roman"/>
      <family val="1"/>
    </font>
    <font>
      <sz val="12"/>
      <name val="Hebar"/>
      <family val="0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name val="Arial"/>
      <family val="2"/>
    </font>
    <font>
      <i/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vertical="center" wrapText="1"/>
      <protection hidden="1" locked="0"/>
    </xf>
    <xf numFmtId="4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/>
    </xf>
    <xf numFmtId="4" fontId="1" fillId="33" borderId="10" xfId="55" applyNumberFormat="1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3" fillId="0" borderId="10" xfId="55" applyFont="1" applyFill="1" applyBorder="1" applyAlignment="1" quotePrefix="1">
      <alignment horizontal="center" vertical="center" wrapText="1"/>
      <protection/>
    </xf>
    <xf numFmtId="0" fontId="3" fillId="0" borderId="10" xfId="55" applyFont="1" applyFill="1" applyBorder="1" applyAlignment="1">
      <alignment vertical="center" wrapText="1"/>
      <protection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55" applyFont="1" applyFill="1" applyBorder="1" applyAlignment="1">
      <alignment horizontal="left" vertical="center" wrapText="1"/>
      <protection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1" fillId="36" borderId="10" xfId="55" applyFont="1" applyFill="1" applyBorder="1" applyAlignment="1" quotePrefix="1">
      <alignment horizontal="center" vertical="center" wrapText="1"/>
      <protection/>
    </xf>
    <xf numFmtId="4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3" borderId="10" xfId="0" applyFont="1" applyFill="1" applyBorder="1" applyAlignment="1" applyProtection="1">
      <alignment horizontal="left" vertical="center" wrapText="1"/>
      <protection hidden="1" locked="0"/>
    </xf>
    <xf numFmtId="4" fontId="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NumberFormat="1" applyFont="1" applyBorder="1" applyAlignment="1" quotePrefix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2" fontId="3" fillId="0" borderId="10" xfId="0" applyNumberFormat="1" applyFont="1" applyFill="1" applyBorder="1" applyAlignment="1">
      <alignment horizontal="left" wrapText="1"/>
    </xf>
    <xf numFmtId="4" fontId="3" fillId="0" borderId="13" xfId="0" applyNumberFormat="1" applyFont="1" applyBorder="1" applyAlignment="1">
      <alignment horizontal="center"/>
    </xf>
    <xf numFmtId="181" fontId="1" fillId="34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34" borderId="10" xfId="0" applyFont="1" applyFill="1" applyBorder="1" applyAlignment="1" applyProtection="1">
      <alignment horizontal="left" vertical="center" wrapText="1"/>
      <protection hidden="1" locked="0"/>
    </xf>
    <xf numFmtId="0" fontId="1" fillId="34" borderId="11" xfId="0" applyFont="1" applyFill="1" applyBorder="1" applyAlignment="1" applyProtection="1">
      <alignment vertical="center" wrapText="1"/>
      <protection hidden="1" locked="0"/>
    </xf>
    <xf numFmtId="0" fontId="1" fillId="34" borderId="14" xfId="0" applyFont="1" applyFill="1" applyBorder="1" applyAlignment="1" applyProtection="1">
      <alignment vertical="center" wrapText="1"/>
      <protection hidden="1" locked="0"/>
    </xf>
    <xf numFmtId="180" fontId="1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justify" wrapText="1"/>
    </xf>
    <xf numFmtId="4" fontId="12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horizontal="left" vertical="center" wrapText="1"/>
    </xf>
    <xf numFmtId="1" fontId="3" fillId="12" borderId="10" xfId="0" applyNumberFormat="1" applyFont="1" applyFill="1" applyBorder="1" applyAlignment="1">
      <alignment horizontal="center" vertical="center" wrapText="1"/>
    </xf>
    <xf numFmtId="180" fontId="1" fillId="12" borderId="10" xfId="0" applyNumberFormat="1" applyFont="1" applyFill="1" applyBorder="1" applyAlignment="1">
      <alignment horizontal="center" vertical="center" wrapText="1"/>
    </xf>
    <xf numFmtId="0" fontId="3" fillId="12" borderId="10" xfId="55" applyFont="1" applyFill="1" applyBorder="1" applyAlignment="1" quotePrefix="1">
      <alignment horizontal="center" vertical="center" wrapText="1"/>
      <protection/>
    </xf>
    <xf numFmtId="0" fontId="2" fillId="12" borderId="10" xfId="0" applyFont="1" applyFill="1" applyBorder="1" applyAlignment="1">
      <alignment/>
    </xf>
    <xf numFmtId="180" fontId="10" fillId="12" borderId="10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 applyProtection="1">
      <alignment vertical="center" wrapText="1"/>
      <protection hidden="1" locked="0"/>
    </xf>
    <xf numFmtId="0" fontId="1" fillId="34" borderId="14" xfId="0" applyNumberFormat="1" applyFont="1" applyFill="1" applyBorder="1" applyAlignment="1" applyProtection="1">
      <alignment vertical="center" wrapText="1"/>
      <protection hidden="1" locked="0"/>
    </xf>
    <xf numFmtId="0" fontId="1" fillId="34" borderId="12" xfId="0" applyNumberFormat="1" applyFont="1" applyFill="1" applyBorder="1" applyAlignment="1" applyProtection="1">
      <alignment vertical="center" wrapText="1"/>
      <protection hidden="1" locked="0"/>
    </xf>
    <xf numFmtId="4" fontId="1" fillId="0" borderId="16" xfId="0" applyNumberFormat="1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 applyProtection="1">
      <alignment horizontal="left" vertical="center" wrapText="1"/>
      <protection hidden="1" locked="0"/>
    </xf>
    <xf numFmtId="0" fontId="1" fillId="34" borderId="14" xfId="0" applyFont="1" applyFill="1" applyBorder="1" applyAlignment="1" applyProtection="1">
      <alignment horizontal="left" vertical="center" wrapText="1"/>
      <protection hidden="1" locked="0"/>
    </xf>
    <xf numFmtId="0" fontId="1" fillId="34" borderId="12" xfId="0" applyFont="1" applyFill="1" applyBorder="1" applyAlignment="1" applyProtection="1">
      <alignment horizontal="left" vertical="center" wrapText="1"/>
      <protection hidden="1"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12" borderId="11" xfId="0" applyFont="1" applyFill="1" applyBorder="1" applyAlignment="1">
      <alignment horizontal="right" vertical="center" wrapText="1"/>
    </xf>
    <xf numFmtId="0" fontId="1" fillId="12" borderId="14" xfId="0" applyFont="1" applyFill="1" applyBorder="1" applyAlignment="1">
      <alignment horizontal="right" vertical="center" wrapText="1"/>
    </xf>
    <xf numFmtId="0" fontId="1" fillId="12" borderId="12" xfId="0" applyFont="1" applyFill="1" applyBorder="1" applyAlignment="1">
      <alignment horizontal="right" vertical="center" wrapText="1"/>
    </xf>
    <xf numFmtId="0" fontId="1" fillId="12" borderId="11" xfId="55" applyFont="1" applyFill="1" applyBorder="1" applyAlignment="1">
      <alignment horizontal="right" vertical="center" wrapText="1"/>
      <protection/>
    </xf>
    <xf numFmtId="0" fontId="1" fillId="12" borderId="14" xfId="55" applyFont="1" applyFill="1" applyBorder="1" applyAlignment="1">
      <alignment horizontal="right" vertical="center" wrapText="1"/>
      <protection/>
    </xf>
    <xf numFmtId="0" fontId="1" fillId="12" borderId="12" xfId="55" applyFont="1" applyFill="1" applyBorder="1" applyAlignment="1">
      <alignment horizontal="right" vertical="center" wrapText="1"/>
      <protection/>
    </xf>
    <xf numFmtId="0" fontId="1" fillId="12" borderId="11" xfId="0" applyFont="1" applyFill="1" applyBorder="1" applyAlignment="1">
      <alignment horizontal="right" vertical="justify" wrapText="1"/>
    </xf>
    <xf numFmtId="0" fontId="1" fillId="12" borderId="14" xfId="0" applyFont="1" applyFill="1" applyBorder="1" applyAlignment="1">
      <alignment horizontal="right" vertical="justify" wrapText="1"/>
    </xf>
    <xf numFmtId="0" fontId="1" fillId="12" borderId="12" xfId="0" applyFont="1" applyFill="1" applyBorder="1" applyAlignment="1">
      <alignment horizontal="right" vertical="justify" wrapText="1"/>
    </xf>
    <xf numFmtId="0" fontId="1" fillId="34" borderId="11" xfId="0" applyFont="1" applyFill="1" applyBorder="1" applyAlignment="1" applyProtection="1">
      <alignment horizontal="right" vertical="center" wrapText="1"/>
      <protection hidden="1" locked="0"/>
    </xf>
    <xf numFmtId="0" fontId="1" fillId="34" borderId="14" xfId="0" applyFont="1" applyFill="1" applyBorder="1" applyAlignment="1" applyProtection="1">
      <alignment horizontal="right" vertical="center" wrapText="1"/>
      <protection hidden="1" locked="0"/>
    </xf>
    <xf numFmtId="0" fontId="1" fillId="34" borderId="12" xfId="0" applyFont="1" applyFill="1" applyBorder="1" applyAlignment="1" applyProtection="1">
      <alignment horizontal="right" vertical="center" wrapText="1"/>
      <protection hidden="1" locked="0"/>
    </xf>
    <xf numFmtId="0" fontId="1" fillId="34" borderId="14" xfId="0" applyFont="1" applyFill="1" applyBorder="1" applyAlignment="1" applyProtection="1">
      <alignment horizontal="center" vertical="center" wrapText="1"/>
      <protection hidden="1" locked="0"/>
    </xf>
    <xf numFmtId="0" fontId="1" fillId="34" borderId="12" xfId="0" applyFont="1" applyFill="1" applyBorder="1" applyAlignment="1" applyProtection="1">
      <alignment horizontal="center" vertical="center" wrapText="1"/>
      <protection hidden="1" locked="0"/>
    </xf>
    <xf numFmtId="0" fontId="12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1" fillId="36" borderId="11" xfId="55" applyFont="1" applyFill="1" applyBorder="1" applyAlignment="1">
      <alignment horizontal="left" vertical="center" wrapText="1"/>
      <protection/>
    </xf>
    <xf numFmtId="0" fontId="1" fillId="36" borderId="14" xfId="55" applyFont="1" applyFill="1" applyBorder="1" applyAlignment="1">
      <alignment horizontal="left" vertical="center" wrapText="1"/>
      <protection/>
    </xf>
    <xf numFmtId="0" fontId="1" fillId="36" borderId="12" xfId="55" applyFont="1" applyFill="1" applyBorder="1" applyAlignment="1">
      <alignment horizontal="left" vertical="center" wrapText="1"/>
      <protection/>
    </xf>
    <xf numFmtId="2" fontId="1" fillId="34" borderId="11" xfId="0" applyNumberFormat="1" applyFont="1" applyFill="1" applyBorder="1" applyAlignment="1">
      <alignment horizontal="left" wrapText="1"/>
    </xf>
    <xf numFmtId="2" fontId="1" fillId="34" borderId="14" xfId="0" applyNumberFormat="1" applyFont="1" applyFill="1" applyBorder="1" applyAlignment="1">
      <alignment horizontal="left" wrapText="1"/>
    </xf>
    <xf numFmtId="2" fontId="1" fillId="34" borderId="12" xfId="0" applyNumberFormat="1" applyFont="1" applyFill="1" applyBorder="1" applyAlignment="1">
      <alignment horizontal="left" wrapText="1"/>
    </xf>
    <xf numFmtId="4" fontId="3" fillId="0" borderId="11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1" fillId="33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left" vertical="center" wrapText="1"/>
    </xf>
    <xf numFmtId="0" fontId="1" fillId="34" borderId="14" xfId="0" applyNumberFormat="1" applyFont="1" applyFill="1" applyBorder="1" applyAlignment="1">
      <alignment horizontal="left" vertical="center" wrapText="1"/>
    </xf>
    <xf numFmtId="0" fontId="1" fillId="34" borderId="12" xfId="0" applyNumberFormat="1" applyFont="1" applyFill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2"/>
  <sheetViews>
    <sheetView tabSelected="1" zoomScalePageLayoutView="0" workbookViewId="0" topLeftCell="A1">
      <selection activeCell="A2" sqref="A2:L2"/>
    </sheetView>
  </sheetViews>
  <sheetFormatPr defaultColWidth="9.140625" defaultRowHeight="12.75"/>
  <cols>
    <col min="1" max="1" width="9.140625" style="1" customWidth="1"/>
    <col min="2" max="2" width="42.57421875" style="1" customWidth="1"/>
    <col min="3" max="3" width="9.140625" style="1" customWidth="1"/>
    <col min="4" max="4" width="7.8515625" style="1" customWidth="1"/>
    <col min="5" max="5" width="5.57421875" style="1" customWidth="1"/>
    <col min="6" max="6" width="6.8515625" style="1" customWidth="1"/>
    <col min="7" max="7" width="7.00390625" style="1" customWidth="1"/>
    <col min="8" max="8" width="9.140625" style="1" customWidth="1"/>
    <col min="9" max="9" width="8.140625" style="1" customWidth="1"/>
    <col min="10" max="10" width="8.28125" style="1" customWidth="1"/>
    <col min="11" max="11" width="6.421875" style="1" customWidth="1"/>
    <col min="12" max="12" width="14.8515625" style="1" customWidth="1"/>
    <col min="13" max="16384" width="9.140625" style="1" customWidth="1"/>
  </cols>
  <sheetData>
    <row r="2" spans="1:13" ht="15">
      <c r="A2" s="141" t="s">
        <v>272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  <c r="L2" s="143"/>
      <c r="M2" s="76"/>
    </row>
    <row r="3" spans="1:13" ht="15" customHeight="1">
      <c r="A3" s="76"/>
      <c r="B3" s="97" t="s">
        <v>271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87"/>
    </row>
    <row r="4" spans="1:12" ht="42" customHeight="1">
      <c r="A4" s="144" t="s">
        <v>0</v>
      </c>
      <c r="B4" s="146" t="s">
        <v>1</v>
      </c>
      <c r="C4" s="151" t="s">
        <v>2</v>
      </c>
      <c r="D4" s="153" t="s">
        <v>3</v>
      </c>
      <c r="E4" s="154"/>
      <c r="F4" s="154"/>
      <c r="G4" s="154"/>
      <c r="H4" s="155"/>
      <c r="I4" s="94" t="s">
        <v>273</v>
      </c>
      <c r="J4" s="95"/>
      <c r="K4" s="96"/>
      <c r="L4" s="159" t="s">
        <v>258</v>
      </c>
    </row>
    <row r="5" spans="1:12" ht="42.75">
      <c r="A5" s="145"/>
      <c r="B5" s="147"/>
      <c r="C5" s="152"/>
      <c r="D5" s="156"/>
      <c r="E5" s="157"/>
      <c r="F5" s="157"/>
      <c r="G5" s="157"/>
      <c r="H5" s="158"/>
      <c r="I5" s="75" t="s">
        <v>4</v>
      </c>
      <c r="J5" s="75" t="s">
        <v>5</v>
      </c>
      <c r="K5" s="86" t="s">
        <v>6</v>
      </c>
      <c r="L5" s="159"/>
    </row>
    <row r="6" spans="1:12" ht="42.75">
      <c r="A6" s="3" t="s">
        <v>7</v>
      </c>
      <c r="B6" s="4" t="s">
        <v>8</v>
      </c>
      <c r="C6" s="5"/>
      <c r="D6" s="133" t="s">
        <v>9</v>
      </c>
      <c r="E6" s="133"/>
      <c r="F6" s="133" t="s">
        <v>10</v>
      </c>
      <c r="G6" s="133"/>
      <c r="H6" s="5" t="s">
        <v>11</v>
      </c>
      <c r="I6" s="5"/>
      <c r="J6" s="5"/>
      <c r="K6" s="5"/>
      <c r="L6" s="5"/>
    </row>
    <row r="7" spans="1:12" ht="15" customHeight="1">
      <c r="A7" s="6" t="s">
        <v>12</v>
      </c>
      <c r="B7" s="148" t="s">
        <v>268</v>
      </c>
      <c r="C7" s="149"/>
      <c r="D7" s="149"/>
      <c r="E7" s="149"/>
      <c r="F7" s="149"/>
      <c r="G7" s="149"/>
      <c r="H7" s="149"/>
      <c r="I7" s="149"/>
      <c r="J7" s="149"/>
      <c r="K7" s="149"/>
      <c r="L7" s="150"/>
    </row>
    <row r="8" spans="1:12" ht="45" customHeight="1">
      <c r="A8" s="7">
        <v>1</v>
      </c>
      <c r="B8" s="8" t="s">
        <v>13</v>
      </c>
      <c r="C8" s="9"/>
      <c r="D8" s="119"/>
      <c r="E8" s="120"/>
      <c r="F8" s="119"/>
      <c r="G8" s="120"/>
      <c r="H8" s="9"/>
      <c r="I8" s="9"/>
      <c r="J8" s="9"/>
      <c r="K8" s="9"/>
      <c r="L8" s="9"/>
    </row>
    <row r="9" spans="1:12" ht="15">
      <c r="A9" s="11" t="s">
        <v>14</v>
      </c>
      <c r="B9" s="12" t="s">
        <v>15</v>
      </c>
      <c r="C9" s="9" t="s">
        <v>16</v>
      </c>
      <c r="D9" s="119">
        <v>12</v>
      </c>
      <c r="E9" s="120"/>
      <c r="F9" s="119">
        <v>3.56</v>
      </c>
      <c r="G9" s="120"/>
      <c r="H9" s="9">
        <f>D9*F9</f>
        <v>42.72</v>
      </c>
      <c r="I9" s="9"/>
      <c r="J9" s="9"/>
      <c r="K9" s="9"/>
      <c r="L9" s="9"/>
    </row>
    <row r="10" spans="1:12" ht="15">
      <c r="A10" s="11" t="s">
        <v>17</v>
      </c>
      <c r="B10" s="12" t="s">
        <v>18</v>
      </c>
      <c r="C10" s="9" t="s">
        <v>16</v>
      </c>
      <c r="D10" s="119">
        <v>12</v>
      </c>
      <c r="E10" s="120"/>
      <c r="F10" s="119">
        <v>7.11</v>
      </c>
      <c r="G10" s="120"/>
      <c r="H10" s="9">
        <f>D10*F10</f>
        <v>85.32000000000001</v>
      </c>
      <c r="I10" s="9"/>
      <c r="J10" s="9"/>
      <c r="K10" s="9"/>
      <c r="L10" s="9"/>
    </row>
    <row r="11" spans="1:12" ht="30">
      <c r="A11" s="7">
        <v>2</v>
      </c>
      <c r="B11" s="12" t="s">
        <v>19</v>
      </c>
      <c r="C11" s="9"/>
      <c r="D11" s="119"/>
      <c r="E11" s="120"/>
      <c r="F11" s="119"/>
      <c r="G11" s="120"/>
      <c r="H11" s="9"/>
      <c r="I11" s="9"/>
      <c r="J11" s="9"/>
      <c r="K11" s="9"/>
      <c r="L11" s="9"/>
    </row>
    <row r="12" spans="1:12" ht="15">
      <c r="A12" s="11" t="s">
        <v>20</v>
      </c>
      <c r="B12" s="12" t="s">
        <v>21</v>
      </c>
      <c r="C12" s="9" t="s">
        <v>16</v>
      </c>
      <c r="D12" s="119">
        <v>168</v>
      </c>
      <c r="E12" s="120"/>
      <c r="F12" s="119">
        <v>118.6</v>
      </c>
      <c r="G12" s="120"/>
      <c r="H12" s="9">
        <f>D12*F12</f>
        <v>19924.8</v>
      </c>
      <c r="I12" s="9"/>
      <c r="J12" s="9"/>
      <c r="K12" s="9"/>
      <c r="L12" s="9"/>
    </row>
    <row r="13" spans="1:12" ht="15">
      <c r="A13" s="11" t="s">
        <v>22</v>
      </c>
      <c r="B13" s="12" t="s">
        <v>23</v>
      </c>
      <c r="C13" s="9" t="s">
        <v>16</v>
      </c>
      <c r="D13" s="119">
        <v>8</v>
      </c>
      <c r="E13" s="120"/>
      <c r="F13" s="119">
        <v>175.13</v>
      </c>
      <c r="G13" s="120"/>
      <c r="H13" s="9">
        <f>D13*F13</f>
        <v>1401.04</v>
      </c>
      <c r="I13" s="9"/>
      <c r="J13" s="9"/>
      <c r="K13" s="9"/>
      <c r="L13" s="9"/>
    </row>
    <row r="14" spans="1:13" ht="45">
      <c r="A14" s="13">
        <v>3</v>
      </c>
      <c r="B14" s="8" t="s">
        <v>259</v>
      </c>
      <c r="C14" s="9"/>
      <c r="D14" s="119"/>
      <c r="E14" s="120"/>
      <c r="F14" s="119"/>
      <c r="G14" s="120"/>
      <c r="H14" s="9"/>
      <c r="I14" s="9"/>
      <c r="J14" s="9"/>
      <c r="K14" s="9"/>
      <c r="L14" s="9"/>
      <c r="M14" s="14"/>
    </row>
    <row r="15" spans="1:13" ht="15">
      <c r="A15" s="15" t="s">
        <v>24</v>
      </c>
      <c r="B15" s="12" t="s">
        <v>25</v>
      </c>
      <c r="C15" s="9" t="s">
        <v>26</v>
      </c>
      <c r="D15" s="119">
        <v>4</v>
      </c>
      <c r="E15" s="120"/>
      <c r="F15" s="119">
        <v>1.9</v>
      </c>
      <c r="G15" s="120"/>
      <c r="H15" s="9">
        <f>D15*F15</f>
        <v>7.6</v>
      </c>
      <c r="I15" s="9"/>
      <c r="J15" s="9"/>
      <c r="K15" s="9"/>
      <c r="L15" s="9"/>
      <c r="M15" s="16"/>
    </row>
    <row r="16" spans="1:13" ht="15">
      <c r="A16" s="15" t="s">
        <v>27</v>
      </c>
      <c r="B16" s="12" t="s">
        <v>28</v>
      </c>
      <c r="C16" s="9" t="s">
        <v>26</v>
      </c>
      <c r="D16" s="119">
        <v>4</v>
      </c>
      <c r="E16" s="120"/>
      <c r="F16" s="119">
        <v>4.2</v>
      </c>
      <c r="G16" s="120"/>
      <c r="H16" s="9">
        <f>D16*F16</f>
        <v>16.8</v>
      </c>
      <c r="I16" s="9"/>
      <c r="J16" s="9"/>
      <c r="K16" s="9"/>
      <c r="L16" s="9"/>
      <c r="M16" s="16"/>
    </row>
    <row r="17" spans="1:13" ht="30">
      <c r="A17" s="15"/>
      <c r="B17" s="12" t="s">
        <v>29</v>
      </c>
      <c r="C17" s="9"/>
      <c r="D17" s="119"/>
      <c r="E17" s="120"/>
      <c r="F17" s="119"/>
      <c r="G17" s="120"/>
      <c r="H17" s="9"/>
      <c r="I17" s="9"/>
      <c r="J17" s="9"/>
      <c r="K17" s="9"/>
      <c r="L17" s="9"/>
      <c r="M17" s="16"/>
    </row>
    <row r="18" spans="1:13" ht="15">
      <c r="A18" s="15" t="s">
        <v>30</v>
      </c>
      <c r="B18" s="12" t="s">
        <v>31</v>
      </c>
      <c r="C18" s="9" t="s">
        <v>26</v>
      </c>
      <c r="D18" s="119">
        <v>4</v>
      </c>
      <c r="E18" s="120"/>
      <c r="F18" s="119">
        <v>345</v>
      </c>
      <c r="G18" s="120"/>
      <c r="H18" s="9">
        <f>D18*F18</f>
        <v>1380</v>
      </c>
      <c r="I18" s="9"/>
      <c r="J18" s="9"/>
      <c r="K18" s="9"/>
      <c r="L18" s="9"/>
      <c r="M18" s="16"/>
    </row>
    <row r="19" spans="1:13" ht="33">
      <c r="A19" s="13">
        <v>4</v>
      </c>
      <c r="B19" s="12" t="s">
        <v>32</v>
      </c>
      <c r="C19" s="9"/>
      <c r="D19" s="119"/>
      <c r="E19" s="120"/>
      <c r="F19" s="119"/>
      <c r="G19" s="120"/>
      <c r="H19" s="9"/>
      <c r="I19" s="9"/>
      <c r="J19" s="9"/>
      <c r="K19" s="9"/>
      <c r="L19" s="9"/>
      <c r="M19" s="16"/>
    </row>
    <row r="20" spans="1:12" ht="15">
      <c r="A20" s="11" t="s">
        <v>33</v>
      </c>
      <c r="B20" s="12" t="s">
        <v>34</v>
      </c>
      <c r="C20" s="9" t="s">
        <v>26</v>
      </c>
      <c r="D20" s="119">
        <v>8</v>
      </c>
      <c r="E20" s="120"/>
      <c r="F20" s="119">
        <v>0.47</v>
      </c>
      <c r="G20" s="120"/>
      <c r="H20" s="9">
        <f>D20*F20</f>
        <v>3.76</v>
      </c>
      <c r="I20" s="9"/>
      <c r="J20" s="9"/>
      <c r="K20" s="9"/>
      <c r="L20" s="9"/>
    </row>
    <row r="21" spans="1:12" ht="15">
      <c r="A21" s="11" t="s">
        <v>35</v>
      </c>
      <c r="B21" s="12" t="s">
        <v>36</v>
      </c>
      <c r="C21" s="9" t="s">
        <v>26</v>
      </c>
      <c r="D21" s="119">
        <v>4</v>
      </c>
      <c r="E21" s="120"/>
      <c r="F21" s="119">
        <v>1.26</v>
      </c>
      <c r="G21" s="120"/>
      <c r="H21" s="9">
        <f>D21*F21</f>
        <v>5.04</v>
      </c>
      <c r="I21" s="9"/>
      <c r="J21" s="9"/>
      <c r="K21" s="9"/>
      <c r="L21" s="9"/>
    </row>
    <row r="22" spans="1:12" ht="33">
      <c r="A22" s="13">
        <v>5</v>
      </c>
      <c r="B22" s="12" t="s">
        <v>37</v>
      </c>
      <c r="C22" s="9"/>
      <c r="D22" s="119"/>
      <c r="E22" s="120"/>
      <c r="F22" s="119"/>
      <c r="G22" s="120"/>
      <c r="H22" s="9"/>
      <c r="I22" s="9"/>
      <c r="J22" s="9"/>
      <c r="K22" s="10"/>
      <c r="L22" s="9"/>
    </row>
    <row r="23" spans="1:12" ht="15">
      <c r="A23" s="15" t="s">
        <v>38</v>
      </c>
      <c r="B23" s="12" t="s">
        <v>21</v>
      </c>
      <c r="C23" s="9" t="s">
        <v>26</v>
      </c>
      <c r="D23" s="119">
        <v>16</v>
      </c>
      <c r="E23" s="120"/>
      <c r="F23" s="119">
        <v>115.5</v>
      </c>
      <c r="G23" s="120"/>
      <c r="H23" s="9">
        <f>D23*F23</f>
        <v>1848</v>
      </c>
      <c r="I23" s="9"/>
      <c r="J23" s="9"/>
      <c r="K23" s="10"/>
      <c r="L23" s="9"/>
    </row>
    <row r="24" spans="1:12" ht="45">
      <c r="A24" s="7">
        <v>6</v>
      </c>
      <c r="B24" s="12" t="s">
        <v>39</v>
      </c>
      <c r="C24" s="9"/>
      <c r="D24" s="119"/>
      <c r="E24" s="120"/>
      <c r="F24" s="119"/>
      <c r="G24" s="120"/>
      <c r="H24" s="9"/>
      <c r="I24" s="9"/>
      <c r="J24" s="9"/>
      <c r="K24" s="9"/>
      <c r="L24" s="9"/>
    </row>
    <row r="25" spans="1:12" ht="15">
      <c r="A25" s="11" t="s">
        <v>40</v>
      </c>
      <c r="B25" s="12" t="s">
        <v>41</v>
      </c>
      <c r="C25" s="9" t="s">
        <v>26</v>
      </c>
      <c r="D25" s="119">
        <v>4</v>
      </c>
      <c r="E25" s="120"/>
      <c r="F25" s="119">
        <v>52</v>
      </c>
      <c r="G25" s="120"/>
      <c r="H25" s="9">
        <f>D25*F25</f>
        <v>208</v>
      </c>
      <c r="I25" s="9"/>
      <c r="J25" s="9"/>
      <c r="K25" s="9"/>
      <c r="L25" s="9"/>
    </row>
    <row r="26" spans="1:12" ht="15">
      <c r="A26" s="13">
        <v>7</v>
      </c>
      <c r="B26" s="8" t="s">
        <v>42</v>
      </c>
      <c r="C26" s="9"/>
      <c r="D26" s="119"/>
      <c r="E26" s="120"/>
      <c r="F26" s="119"/>
      <c r="G26" s="120"/>
      <c r="H26" s="9"/>
      <c r="I26" s="9"/>
      <c r="J26" s="9"/>
      <c r="K26" s="9"/>
      <c r="L26" s="9"/>
    </row>
    <row r="27" spans="1:12" ht="15">
      <c r="A27" s="15" t="s">
        <v>43</v>
      </c>
      <c r="B27" s="12" t="s">
        <v>15</v>
      </c>
      <c r="C27" s="9" t="s">
        <v>26</v>
      </c>
      <c r="D27" s="119">
        <v>12</v>
      </c>
      <c r="E27" s="120"/>
      <c r="F27" s="119"/>
      <c r="G27" s="120"/>
      <c r="H27" s="9"/>
      <c r="I27" s="9"/>
      <c r="J27" s="9"/>
      <c r="K27" s="9"/>
      <c r="L27" s="9"/>
    </row>
    <row r="28" spans="1:12" ht="15">
      <c r="A28" s="15" t="s">
        <v>44</v>
      </c>
      <c r="B28" s="12" t="s">
        <v>18</v>
      </c>
      <c r="C28" s="9" t="s">
        <v>26</v>
      </c>
      <c r="D28" s="119">
        <v>12</v>
      </c>
      <c r="E28" s="120"/>
      <c r="F28" s="119"/>
      <c r="G28" s="120"/>
      <c r="H28" s="9"/>
      <c r="I28" s="9"/>
      <c r="J28" s="9"/>
      <c r="K28" s="9"/>
      <c r="L28" s="9"/>
    </row>
    <row r="29" spans="1:12" ht="15">
      <c r="A29" s="15" t="s">
        <v>45</v>
      </c>
      <c r="B29" s="12" t="s">
        <v>21</v>
      </c>
      <c r="C29" s="9" t="s">
        <v>26</v>
      </c>
      <c r="D29" s="119">
        <v>44</v>
      </c>
      <c r="E29" s="120"/>
      <c r="F29" s="119"/>
      <c r="G29" s="120"/>
      <c r="H29" s="9"/>
      <c r="I29" s="9"/>
      <c r="J29" s="9"/>
      <c r="K29" s="9"/>
      <c r="L29" s="9"/>
    </row>
    <row r="30" spans="1:12" ht="15">
      <c r="A30" s="15" t="s">
        <v>46</v>
      </c>
      <c r="B30" s="12" t="s">
        <v>23</v>
      </c>
      <c r="C30" s="9" t="s">
        <v>26</v>
      </c>
      <c r="D30" s="119">
        <v>4</v>
      </c>
      <c r="E30" s="120"/>
      <c r="F30" s="119"/>
      <c r="G30" s="120"/>
      <c r="H30" s="9"/>
      <c r="I30" s="9"/>
      <c r="J30" s="9"/>
      <c r="K30" s="9"/>
      <c r="L30" s="9"/>
    </row>
    <row r="31" spans="1:12" ht="30">
      <c r="A31" s="13">
        <v>8</v>
      </c>
      <c r="B31" s="18" t="s">
        <v>47</v>
      </c>
      <c r="C31" s="9"/>
      <c r="D31" s="119"/>
      <c r="E31" s="120"/>
      <c r="F31" s="119"/>
      <c r="G31" s="120"/>
      <c r="H31" s="9"/>
      <c r="I31" s="9"/>
      <c r="J31" s="9"/>
      <c r="K31" s="9"/>
      <c r="L31" s="9"/>
    </row>
    <row r="32" spans="1:12" ht="15">
      <c r="A32" s="15" t="s">
        <v>48</v>
      </c>
      <c r="B32" s="12" t="s">
        <v>15</v>
      </c>
      <c r="C32" s="9" t="s">
        <v>26</v>
      </c>
      <c r="D32" s="119">
        <v>12</v>
      </c>
      <c r="E32" s="120"/>
      <c r="F32" s="119"/>
      <c r="G32" s="120"/>
      <c r="H32" s="9"/>
      <c r="I32" s="9"/>
      <c r="J32" s="9"/>
      <c r="K32" s="9"/>
      <c r="L32" s="9"/>
    </row>
    <row r="33" spans="1:12" ht="15">
      <c r="A33" s="15" t="s">
        <v>49</v>
      </c>
      <c r="B33" s="12" t="s">
        <v>18</v>
      </c>
      <c r="C33" s="9" t="s">
        <v>26</v>
      </c>
      <c r="D33" s="119">
        <v>12</v>
      </c>
      <c r="E33" s="120"/>
      <c r="F33" s="119"/>
      <c r="G33" s="120"/>
      <c r="H33" s="9"/>
      <c r="I33" s="9"/>
      <c r="J33" s="9"/>
      <c r="K33" s="9"/>
      <c r="L33" s="9"/>
    </row>
    <row r="34" spans="1:12" ht="15">
      <c r="A34" s="15" t="s">
        <v>50</v>
      </c>
      <c r="B34" s="12" t="s">
        <v>21</v>
      </c>
      <c r="C34" s="9" t="s">
        <v>26</v>
      </c>
      <c r="D34" s="119">
        <v>44</v>
      </c>
      <c r="E34" s="120"/>
      <c r="F34" s="119"/>
      <c r="G34" s="120"/>
      <c r="H34" s="9"/>
      <c r="I34" s="9"/>
      <c r="J34" s="9"/>
      <c r="K34" s="9"/>
      <c r="L34" s="9"/>
    </row>
    <row r="35" spans="1:12" ht="15">
      <c r="A35" s="15" t="s">
        <v>51</v>
      </c>
      <c r="B35" s="12" t="s">
        <v>23</v>
      </c>
      <c r="C35" s="9" t="s">
        <v>26</v>
      </c>
      <c r="D35" s="119">
        <v>4</v>
      </c>
      <c r="E35" s="120"/>
      <c r="F35" s="119"/>
      <c r="G35" s="120"/>
      <c r="H35" s="9"/>
      <c r="I35" s="9"/>
      <c r="J35" s="9"/>
      <c r="K35" s="9"/>
      <c r="L35" s="9"/>
    </row>
    <row r="36" spans="1:12" ht="48" customHeight="1">
      <c r="A36" s="13">
        <v>9</v>
      </c>
      <c r="B36" s="18" t="s">
        <v>52</v>
      </c>
      <c r="C36" s="9" t="s">
        <v>53</v>
      </c>
      <c r="D36" s="119" t="s">
        <v>54</v>
      </c>
      <c r="E36" s="120"/>
      <c r="F36" s="119" t="s">
        <v>55</v>
      </c>
      <c r="G36" s="120"/>
      <c r="H36" s="9" t="s">
        <v>56</v>
      </c>
      <c r="I36" s="9"/>
      <c r="J36" s="9"/>
      <c r="K36" s="9"/>
      <c r="L36" s="9"/>
    </row>
    <row r="37" spans="1:12" ht="15">
      <c r="A37" s="15" t="s">
        <v>57</v>
      </c>
      <c r="B37" s="12" t="s">
        <v>15</v>
      </c>
      <c r="C37" s="19">
        <v>12</v>
      </c>
      <c r="D37" s="119">
        <f>ROUND((C37*(PI()*48.3/1000)*0.1*2),2)</f>
        <v>0.36</v>
      </c>
      <c r="E37" s="120"/>
      <c r="F37" s="119">
        <v>0.26</v>
      </c>
      <c r="G37" s="120"/>
      <c r="H37" s="9">
        <f>D37*F37</f>
        <v>0.0936</v>
      </c>
      <c r="I37" s="9"/>
      <c r="J37" s="9"/>
      <c r="K37" s="9"/>
      <c r="L37" s="9"/>
    </row>
    <row r="38" spans="1:12" ht="15">
      <c r="A38" s="15" t="s">
        <v>58</v>
      </c>
      <c r="B38" s="12" t="s">
        <v>18</v>
      </c>
      <c r="C38" s="19">
        <v>12</v>
      </c>
      <c r="D38" s="119">
        <f>ROUND((C38*(PI()*76.1/1000)*0.1*2),2)</f>
        <v>0.57</v>
      </c>
      <c r="E38" s="120"/>
      <c r="F38" s="119">
        <v>0.26</v>
      </c>
      <c r="G38" s="120"/>
      <c r="H38" s="9">
        <f>D38*F38</f>
        <v>0.1482</v>
      </c>
      <c r="I38" s="9"/>
      <c r="J38" s="9"/>
      <c r="K38" s="9"/>
      <c r="L38" s="9"/>
    </row>
    <row r="39" spans="1:12" ht="15">
      <c r="A39" s="15" t="s">
        <v>59</v>
      </c>
      <c r="B39" s="12" t="s">
        <v>21</v>
      </c>
      <c r="C39" s="19">
        <v>44</v>
      </c>
      <c r="D39" s="119">
        <f>ROUND((C39*(PI()*609/1000)*0.1*2),2)</f>
        <v>16.84</v>
      </c>
      <c r="E39" s="120"/>
      <c r="F39" s="119">
        <v>0.26</v>
      </c>
      <c r="G39" s="120"/>
      <c r="H39" s="9">
        <f>D39*F39</f>
        <v>4.3784</v>
      </c>
      <c r="I39" s="9"/>
      <c r="J39" s="9"/>
      <c r="K39" s="9"/>
      <c r="L39" s="9"/>
    </row>
    <row r="40" spans="1:12" ht="15">
      <c r="A40" s="15" t="s">
        <v>60</v>
      </c>
      <c r="B40" s="12" t="s">
        <v>23</v>
      </c>
      <c r="C40" s="19">
        <v>4</v>
      </c>
      <c r="D40" s="119">
        <f>ROUND((C40*(PI()*720/1000)*0.1*2),2)</f>
        <v>1.81</v>
      </c>
      <c r="E40" s="120"/>
      <c r="F40" s="119">
        <v>0.26</v>
      </c>
      <c r="G40" s="120"/>
      <c r="H40" s="9">
        <f>D40*F40</f>
        <v>0.4706</v>
      </c>
      <c r="I40" s="9"/>
      <c r="J40" s="9"/>
      <c r="K40" s="9"/>
      <c r="L40" s="9"/>
    </row>
    <row r="41" spans="1:12" ht="54.75" customHeight="1">
      <c r="A41" s="13">
        <v>10</v>
      </c>
      <c r="B41" s="18" t="s">
        <v>61</v>
      </c>
      <c r="C41" s="9" t="s">
        <v>62</v>
      </c>
      <c r="D41" s="119" t="s">
        <v>54</v>
      </c>
      <c r="E41" s="120"/>
      <c r="F41" s="119" t="s">
        <v>55</v>
      </c>
      <c r="G41" s="120"/>
      <c r="H41" s="9" t="s">
        <v>56</v>
      </c>
      <c r="I41" s="9"/>
      <c r="J41" s="9"/>
      <c r="K41" s="9"/>
      <c r="L41" s="9"/>
    </row>
    <row r="42" spans="1:12" ht="15">
      <c r="A42" s="15" t="s">
        <v>63</v>
      </c>
      <c r="B42" s="12" t="s">
        <v>15</v>
      </c>
      <c r="C42" s="19">
        <v>12</v>
      </c>
      <c r="D42" s="119">
        <f>ROUND((C42*(PI()*48.3/1000)*2),2)</f>
        <v>3.64</v>
      </c>
      <c r="E42" s="120"/>
      <c r="F42" s="119">
        <v>0.26</v>
      </c>
      <c r="G42" s="120"/>
      <c r="H42" s="9">
        <f>D42*F42</f>
        <v>0.9464</v>
      </c>
      <c r="I42" s="9"/>
      <c r="J42" s="9"/>
      <c r="K42" s="9"/>
      <c r="L42" s="9"/>
    </row>
    <row r="43" spans="1:12" ht="15">
      <c r="A43" s="15" t="s">
        <v>64</v>
      </c>
      <c r="B43" s="12" t="s">
        <v>18</v>
      </c>
      <c r="C43" s="19">
        <v>12</v>
      </c>
      <c r="D43" s="119">
        <f>ROUND((C43*(PI()*76.1/1000)*2),2)</f>
        <v>5.74</v>
      </c>
      <c r="E43" s="120"/>
      <c r="F43" s="119">
        <v>0.26</v>
      </c>
      <c r="G43" s="120"/>
      <c r="H43" s="9">
        <f>D43*F43</f>
        <v>1.4924000000000002</v>
      </c>
      <c r="I43" s="9"/>
      <c r="J43" s="9"/>
      <c r="K43" s="9"/>
      <c r="L43" s="9"/>
    </row>
    <row r="44" spans="1:12" ht="15">
      <c r="A44" s="15" t="s">
        <v>65</v>
      </c>
      <c r="B44" s="12" t="s">
        <v>21</v>
      </c>
      <c r="C44" s="19">
        <v>168</v>
      </c>
      <c r="D44" s="119">
        <f>ROUND((C44*(PI()*609/1000)*2),2)</f>
        <v>642.85</v>
      </c>
      <c r="E44" s="120"/>
      <c r="F44" s="119">
        <v>0.26</v>
      </c>
      <c r="G44" s="120"/>
      <c r="H44" s="9">
        <f>D44*F44</f>
        <v>167.14100000000002</v>
      </c>
      <c r="I44" s="9"/>
      <c r="J44" s="9"/>
      <c r="K44" s="9"/>
      <c r="L44" s="9"/>
    </row>
    <row r="45" spans="1:12" ht="15">
      <c r="A45" s="15" t="s">
        <v>66</v>
      </c>
      <c r="B45" s="12" t="s">
        <v>23</v>
      </c>
      <c r="C45" s="19">
        <v>8</v>
      </c>
      <c r="D45" s="119">
        <f>ROUND((C45*(PI()*720/1000)*2),2)</f>
        <v>36.19</v>
      </c>
      <c r="E45" s="120"/>
      <c r="F45" s="119">
        <v>0.26</v>
      </c>
      <c r="G45" s="120"/>
      <c r="H45" s="9">
        <f>D45*F45</f>
        <v>9.4094</v>
      </c>
      <c r="I45" s="9"/>
      <c r="J45" s="9"/>
      <c r="K45" s="9"/>
      <c r="L45" s="9"/>
    </row>
    <row r="46" spans="1:12" ht="34.5" customHeight="1">
      <c r="A46" s="137">
        <v>11</v>
      </c>
      <c r="B46" s="139" t="s">
        <v>67</v>
      </c>
      <c r="C46" s="9" t="s">
        <v>68</v>
      </c>
      <c r="D46" s="119" t="s">
        <v>69</v>
      </c>
      <c r="E46" s="120"/>
      <c r="F46" s="119" t="s">
        <v>55</v>
      </c>
      <c r="G46" s="120"/>
      <c r="H46" s="9" t="s">
        <v>56</v>
      </c>
      <c r="I46" s="9"/>
      <c r="J46" s="9"/>
      <c r="K46" s="10"/>
      <c r="L46" s="9"/>
    </row>
    <row r="47" spans="1:12" ht="15">
      <c r="A47" s="138"/>
      <c r="B47" s="140"/>
      <c r="C47" s="19">
        <v>12</v>
      </c>
      <c r="D47" s="119">
        <f>C47*2</f>
        <v>24</v>
      </c>
      <c r="E47" s="120"/>
      <c r="F47" s="119">
        <v>0.26</v>
      </c>
      <c r="G47" s="120"/>
      <c r="H47" s="9">
        <f>D47*F47</f>
        <v>6.24</v>
      </c>
      <c r="I47" s="9"/>
      <c r="J47" s="9"/>
      <c r="K47" s="10"/>
      <c r="L47" s="9"/>
    </row>
    <row r="48" spans="1:12" ht="47.25" customHeight="1">
      <c r="A48" s="7">
        <v>12</v>
      </c>
      <c r="B48" s="18" t="s">
        <v>70</v>
      </c>
      <c r="C48" s="19"/>
      <c r="D48" s="119"/>
      <c r="E48" s="120"/>
      <c r="F48" s="119"/>
      <c r="G48" s="120"/>
      <c r="H48" s="9"/>
      <c r="I48" s="9"/>
      <c r="J48" s="9"/>
      <c r="K48" s="10"/>
      <c r="L48" s="9"/>
    </row>
    <row r="49" spans="1:12" ht="15">
      <c r="A49" s="11" t="s">
        <v>71</v>
      </c>
      <c r="B49" s="18" t="s">
        <v>72</v>
      </c>
      <c r="C49" s="19" t="s">
        <v>26</v>
      </c>
      <c r="D49" s="119">
        <v>2</v>
      </c>
      <c r="E49" s="120"/>
      <c r="F49" s="119">
        <v>47.4</v>
      </c>
      <c r="G49" s="120"/>
      <c r="H49" s="9">
        <f>D49*F49</f>
        <v>94.8</v>
      </c>
      <c r="I49" s="9"/>
      <c r="J49" s="9"/>
      <c r="K49" s="10"/>
      <c r="L49" s="9"/>
    </row>
    <row r="50" spans="1:12" ht="47.25" customHeight="1">
      <c r="A50" s="7">
        <v>13</v>
      </c>
      <c r="B50" s="18" t="s">
        <v>73</v>
      </c>
      <c r="C50" s="19"/>
      <c r="D50" s="119"/>
      <c r="E50" s="120"/>
      <c r="F50" s="119"/>
      <c r="G50" s="120"/>
      <c r="H50" s="9"/>
      <c r="I50" s="9"/>
      <c r="J50" s="9"/>
      <c r="K50" s="10"/>
      <c r="L50" s="9"/>
    </row>
    <row r="51" spans="1:12" ht="15">
      <c r="A51" s="11" t="s">
        <v>74</v>
      </c>
      <c r="B51" s="18" t="s">
        <v>75</v>
      </c>
      <c r="C51" s="19" t="s">
        <v>26</v>
      </c>
      <c r="D51" s="119">
        <v>14</v>
      </c>
      <c r="E51" s="120"/>
      <c r="F51" s="119">
        <v>18.1</v>
      </c>
      <c r="G51" s="120"/>
      <c r="H51" s="9">
        <f>D51*F51</f>
        <v>253.40000000000003</v>
      </c>
      <c r="I51" s="9"/>
      <c r="J51" s="9"/>
      <c r="K51" s="10"/>
      <c r="L51" s="9"/>
    </row>
    <row r="52" spans="1:12" ht="15" customHeight="1">
      <c r="A52" s="20" t="s">
        <v>76</v>
      </c>
      <c r="B52" s="83" t="s">
        <v>77</v>
      </c>
      <c r="C52" s="84"/>
      <c r="D52" s="84"/>
      <c r="E52" s="84"/>
      <c r="F52" s="84"/>
      <c r="G52" s="84"/>
      <c r="H52" s="84"/>
      <c r="I52" s="84"/>
      <c r="J52" s="84"/>
      <c r="K52" s="84"/>
      <c r="L52" s="85"/>
    </row>
    <row r="53" spans="1:12" ht="15">
      <c r="A53" s="7">
        <v>1</v>
      </c>
      <c r="B53" s="12" t="s">
        <v>78</v>
      </c>
      <c r="C53" s="9"/>
      <c r="D53" s="119"/>
      <c r="E53" s="120"/>
      <c r="F53" s="119"/>
      <c r="G53" s="120"/>
      <c r="H53" s="9"/>
      <c r="I53" s="9"/>
      <c r="J53" s="9"/>
      <c r="K53" s="9"/>
      <c r="L53" s="9"/>
    </row>
    <row r="54" spans="1:12" ht="15">
      <c r="A54" s="15" t="s">
        <v>14</v>
      </c>
      <c r="B54" s="12" t="s">
        <v>15</v>
      </c>
      <c r="C54" s="9" t="s">
        <v>16</v>
      </c>
      <c r="D54" s="135">
        <v>12</v>
      </c>
      <c r="E54" s="136"/>
      <c r="F54" s="119"/>
      <c r="G54" s="120"/>
      <c r="H54" s="9"/>
      <c r="I54" s="9"/>
      <c r="J54" s="9"/>
      <c r="K54" s="9"/>
      <c r="L54" s="9"/>
    </row>
    <row r="55" spans="1:12" ht="15">
      <c r="A55" s="15" t="s">
        <v>17</v>
      </c>
      <c r="B55" s="12" t="s">
        <v>18</v>
      </c>
      <c r="C55" s="9" t="s">
        <v>16</v>
      </c>
      <c r="D55" s="135">
        <v>12</v>
      </c>
      <c r="E55" s="136"/>
      <c r="F55" s="119"/>
      <c r="G55" s="120"/>
      <c r="H55" s="9"/>
      <c r="I55" s="9"/>
      <c r="J55" s="9"/>
      <c r="K55" s="9"/>
      <c r="L55" s="9"/>
    </row>
    <row r="56" spans="1:12" ht="15">
      <c r="A56" s="15" t="s">
        <v>79</v>
      </c>
      <c r="B56" s="12" t="s">
        <v>21</v>
      </c>
      <c r="C56" s="9" t="s">
        <v>16</v>
      </c>
      <c r="D56" s="135">
        <v>168</v>
      </c>
      <c r="E56" s="136"/>
      <c r="F56" s="119"/>
      <c r="G56" s="120"/>
      <c r="H56" s="9"/>
      <c r="I56" s="9"/>
      <c r="J56" s="9"/>
      <c r="K56" s="9"/>
      <c r="L56" s="9"/>
    </row>
    <row r="57" spans="1:12" ht="30">
      <c r="A57" s="13">
        <v>2</v>
      </c>
      <c r="B57" s="18" t="s">
        <v>80</v>
      </c>
      <c r="C57" s="9"/>
      <c r="D57" s="119"/>
      <c r="E57" s="120"/>
      <c r="F57" s="119"/>
      <c r="G57" s="120"/>
      <c r="H57" s="9"/>
      <c r="I57" s="9"/>
      <c r="J57" s="9"/>
      <c r="K57" s="9"/>
      <c r="L57" s="9"/>
    </row>
    <row r="58" spans="1:12" ht="15">
      <c r="A58" s="15" t="s">
        <v>20</v>
      </c>
      <c r="B58" s="12" t="s">
        <v>15</v>
      </c>
      <c r="C58" s="9" t="s">
        <v>16</v>
      </c>
      <c r="D58" s="135">
        <v>12</v>
      </c>
      <c r="E58" s="136"/>
      <c r="F58" s="119"/>
      <c r="G58" s="120"/>
      <c r="H58" s="9"/>
      <c r="I58" s="9"/>
      <c r="J58" s="9"/>
      <c r="K58" s="9"/>
      <c r="L58" s="9"/>
    </row>
    <row r="59" spans="1:12" ht="15">
      <c r="A59" s="15" t="s">
        <v>22</v>
      </c>
      <c r="B59" s="12" t="s">
        <v>18</v>
      </c>
      <c r="C59" s="9" t="s">
        <v>16</v>
      </c>
      <c r="D59" s="135">
        <v>12</v>
      </c>
      <c r="E59" s="136"/>
      <c r="F59" s="119"/>
      <c r="G59" s="120"/>
      <c r="H59" s="9"/>
      <c r="I59" s="9"/>
      <c r="J59" s="9"/>
      <c r="K59" s="9"/>
      <c r="L59" s="9"/>
    </row>
    <row r="60" spans="1:12" ht="15">
      <c r="A60" s="15" t="s">
        <v>81</v>
      </c>
      <c r="B60" s="12" t="s">
        <v>21</v>
      </c>
      <c r="C60" s="9" t="s">
        <v>16</v>
      </c>
      <c r="D60" s="135">
        <v>168</v>
      </c>
      <c r="E60" s="136"/>
      <c r="F60" s="119"/>
      <c r="G60" s="120"/>
      <c r="H60" s="9"/>
      <c r="I60" s="9"/>
      <c r="J60" s="9"/>
      <c r="K60" s="9"/>
      <c r="L60" s="9"/>
    </row>
    <row r="61" spans="1:12" ht="15" customHeight="1">
      <c r="A61" s="20" t="s">
        <v>82</v>
      </c>
      <c r="B61" s="91" t="s">
        <v>83</v>
      </c>
      <c r="C61" s="92"/>
      <c r="D61" s="92"/>
      <c r="E61" s="92"/>
      <c r="F61" s="92"/>
      <c r="G61" s="92"/>
      <c r="H61" s="92"/>
      <c r="I61" s="92"/>
      <c r="J61" s="92"/>
      <c r="K61" s="92"/>
      <c r="L61" s="93"/>
    </row>
    <row r="62" spans="1:12" ht="15">
      <c r="A62" s="13"/>
      <c r="B62" s="21" t="s">
        <v>84</v>
      </c>
      <c r="C62" s="9"/>
      <c r="D62" s="119"/>
      <c r="E62" s="120"/>
      <c r="F62" s="119"/>
      <c r="G62" s="120"/>
      <c r="H62" s="9"/>
      <c r="I62" s="9"/>
      <c r="J62" s="9"/>
      <c r="K62" s="9"/>
      <c r="L62" s="9"/>
    </row>
    <row r="63" spans="1:12" ht="64.5">
      <c r="A63" s="13">
        <v>1</v>
      </c>
      <c r="B63" s="22" t="s">
        <v>85</v>
      </c>
      <c r="C63" s="9" t="s">
        <v>86</v>
      </c>
      <c r="D63" s="119" t="s">
        <v>87</v>
      </c>
      <c r="E63" s="120"/>
      <c r="F63" s="119"/>
      <c r="G63" s="120"/>
      <c r="H63" s="9"/>
      <c r="I63" s="9"/>
      <c r="J63" s="9"/>
      <c r="K63" s="9"/>
      <c r="L63" s="9"/>
    </row>
    <row r="64" spans="1:12" ht="15">
      <c r="A64" s="15" t="s">
        <v>14</v>
      </c>
      <c r="B64" s="8" t="s">
        <v>88</v>
      </c>
      <c r="C64" s="19">
        <v>48</v>
      </c>
      <c r="D64" s="119">
        <f>ROUND((C64*PI()*(609+2*100)/1000),2)</f>
        <v>121.99</v>
      </c>
      <c r="E64" s="120"/>
      <c r="F64" s="119"/>
      <c r="G64" s="120"/>
      <c r="H64" s="9"/>
      <c r="I64" s="9"/>
      <c r="J64" s="9"/>
      <c r="K64" s="9"/>
      <c r="L64" s="9"/>
    </row>
    <row r="65" spans="1:12" ht="15">
      <c r="A65" s="15" t="s">
        <v>17</v>
      </c>
      <c r="B65" s="8" t="s">
        <v>89</v>
      </c>
      <c r="C65" s="19">
        <v>48</v>
      </c>
      <c r="D65" s="119">
        <f>ROUND((C65*PI()*(609+2*60)/1000),2)</f>
        <v>109.93</v>
      </c>
      <c r="E65" s="120"/>
      <c r="F65" s="119"/>
      <c r="G65" s="120"/>
      <c r="H65" s="9"/>
      <c r="I65" s="9"/>
      <c r="J65" s="9"/>
      <c r="K65" s="9"/>
      <c r="L65" s="9"/>
    </row>
    <row r="66" spans="1:12" ht="60">
      <c r="A66" s="13">
        <v>2</v>
      </c>
      <c r="B66" s="23" t="s">
        <v>90</v>
      </c>
      <c r="C66" s="9" t="s">
        <v>86</v>
      </c>
      <c r="D66" s="119" t="s">
        <v>91</v>
      </c>
      <c r="E66" s="120"/>
      <c r="F66" s="119"/>
      <c r="G66" s="120"/>
      <c r="H66" s="9"/>
      <c r="I66" s="9"/>
      <c r="J66" s="9"/>
      <c r="K66" s="9"/>
      <c r="L66" s="9"/>
    </row>
    <row r="67" spans="1:12" ht="15">
      <c r="A67" s="15" t="s">
        <v>20</v>
      </c>
      <c r="B67" s="8" t="s">
        <v>92</v>
      </c>
      <c r="C67" s="19">
        <v>48</v>
      </c>
      <c r="D67" s="119">
        <f>ROUND((C67*PI()*((609+2*100+2*2)/1000+0.05)),2)</f>
        <v>130.14</v>
      </c>
      <c r="E67" s="120"/>
      <c r="F67" s="119"/>
      <c r="G67" s="120"/>
      <c r="H67" s="9"/>
      <c r="I67" s="9"/>
      <c r="J67" s="9"/>
      <c r="K67" s="9"/>
      <c r="L67" s="9"/>
    </row>
    <row r="68" spans="1:12" ht="15">
      <c r="A68" s="15" t="s">
        <v>22</v>
      </c>
      <c r="B68" s="8" t="s">
        <v>93</v>
      </c>
      <c r="C68" s="19">
        <v>48</v>
      </c>
      <c r="D68" s="119">
        <f>ROUND((C68*PI()*((609+2*60+2*2)/1000+0.05)),2)</f>
        <v>118.07</v>
      </c>
      <c r="E68" s="120"/>
      <c r="F68" s="119"/>
      <c r="G68" s="120"/>
      <c r="H68" s="9"/>
      <c r="I68" s="9"/>
      <c r="J68" s="9"/>
      <c r="K68" s="9"/>
      <c r="L68" s="9"/>
    </row>
    <row r="69" spans="1:12" ht="30">
      <c r="A69" s="13">
        <v>3</v>
      </c>
      <c r="B69" s="8" t="s">
        <v>94</v>
      </c>
      <c r="C69" s="9" t="s">
        <v>86</v>
      </c>
      <c r="D69" s="119" t="s">
        <v>95</v>
      </c>
      <c r="E69" s="120"/>
      <c r="F69" s="119"/>
      <c r="G69" s="120"/>
      <c r="H69" s="9"/>
      <c r="I69" s="9"/>
      <c r="J69" s="9"/>
      <c r="K69" s="9"/>
      <c r="L69" s="9"/>
    </row>
    <row r="70" spans="1:12" ht="15">
      <c r="A70" s="15" t="s">
        <v>24</v>
      </c>
      <c r="B70" s="8" t="s">
        <v>92</v>
      </c>
      <c r="C70" s="19">
        <v>48</v>
      </c>
      <c r="D70" s="119">
        <f>ROUND((C70*PI()*(609+2*100+2*2.2)/1000),2)</f>
        <v>122.66</v>
      </c>
      <c r="E70" s="120"/>
      <c r="F70" s="119"/>
      <c r="G70" s="120"/>
      <c r="H70" s="9"/>
      <c r="I70" s="9"/>
      <c r="J70" s="9"/>
      <c r="K70" s="9"/>
      <c r="L70" s="9"/>
    </row>
    <row r="71" spans="1:12" ht="15">
      <c r="A71" s="15" t="s">
        <v>27</v>
      </c>
      <c r="B71" s="8" t="s">
        <v>93</v>
      </c>
      <c r="C71" s="19">
        <v>48</v>
      </c>
      <c r="D71" s="119">
        <f>ROUND((C71*PI()*(609+2*60+2*2.2)/1000),2)</f>
        <v>110.59</v>
      </c>
      <c r="E71" s="120"/>
      <c r="F71" s="119"/>
      <c r="G71" s="120"/>
      <c r="H71" s="9"/>
      <c r="I71" s="9"/>
      <c r="J71" s="9"/>
      <c r="K71" s="9"/>
      <c r="L71" s="9"/>
    </row>
    <row r="72" spans="1:12" ht="120">
      <c r="A72" s="15">
        <v>4</v>
      </c>
      <c r="B72" s="8" t="s">
        <v>96</v>
      </c>
      <c r="C72" s="9" t="s">
        <v>86</v>
      </c>
      <c r="D72" s="119" t="s">
        <v>91</v>
      </c>
      <c r="E72" s="120"/>
      <c r="F72" s="119"/>
      <c r="G72" s="120"/>
      <c r="H72" s="9"/>
      <c r="I72" s="9"/>
      <c r="J72" s="9"/>
      <c r="K72" s="9"/>
      <c r="L72" s="9"/>
    </row>
    <row r="73" spans="1:12" ht="15">
      <c r="A73" s="15" t="s">
        <v>33</v>
      </c>
      <c r="B73" s="8" t="s">
        <v>97</v>
      </c>
      <c r="C73" s="19">
        <v>72</v>
      </c>
      <c r="D73" s="119">
        <f>ROUND((C73*PI()*609/1000),2)</f>
        <v>137.75</v>
      </c>
      <c r="E73" s="120"/>
      <c r="F73" s="119"/>
      <c r="G73" s="120"/>
      <c r="H73" s="9"/>
      <c r="I73" s="9"/>
      <c r="J73" s="9"/>
      <c r="K73" s="9"/>
      <c r="L73" s="9"/>
    </row>
    <row r="74" spans="1:12" ht="55.5" customHeight="1">
      <c r="A74" s="15">
        <v>5</v>
      </c>
      <c r="B74" s="8" t="s">
        <v>98</v>
      </c>
      <c r="C74" s="19" t="s">
        <v>26</v>
      </c>
      <c r="D74" s="119">
        <v>92</v>
      </c>
      <c r="E74" s="120"/>
      <c r="F74" s="119"/>
      <c r="G74" s="120"/>
      <c r="H74" s="9"/>
      <c r="I74" s="9"/>
      <c r="J74" s="9"/>
      <c r="K74" s="24"/>
      <c r="L74" s="9"/>
    </row>
    <row r="75" spans="1:12" ht="15" customHeight="1">
      <c r="A75" s="20" t="s">
        <v>99</v>
      </c>
      <c r="B75" s="63" t="s">
        <v>100</v>
      </c>
      <c r="C75" s="64"/>
      <c r="D75" s="64"/>
      <c r="E75" s="64"/>
      <c r="F75" s="111"/>
      <c r="G75" s="111"/>
      <c r="H75" s="111"/>
      <c r="I75" s="111"/>
      <c r="J75" s="111"/>
      <c r="K75" s="111"/>
      <c r="L75" s="112"/>
    </row>
    <row r="76" spans="1:12" ht="15">
      <c r="A76" s="13">
        <v>1</v>
      </c>
      <c r="B76" s="25" t="s">
        <v>101</v>
      </c>
      <c r="C76" s="9"/>
      <c r="D76" s="119"/>
      <c r="E76" s="120"/>
      <c r="F76" s="119"/>
      <c r="G76" s="120"/>
      <c r="H76" s="9"/>
      <c r="I76" s="9"/>
      <c r="J76" s="9"/>
      <c r="K76" s="9"/>
      <c r="L76" s="9"/>
    </row>
    <row r="77" spans="1:12" ht="15">
      <c r="A77" s="15" t="s">
        <v>14</v>
      </c>
      <c r="B77" s="25" t="s">
        <v>102</v>
      </c>
      <c r="C77" s="9" t="s">
        <v>16</v>
      </c>
      <c r="D77" s="119">
        <v>24</v>
      </c>
      <c r="E77" s="120"/>
      <c r="F77" s="119">
        <v>43.8</v>
      </c>
      <c r="G77" s="120"/>
      <c r="H77" s="9">
        <f>D77*F77</f>
        <v>1051.1999999999998</v>
      </c>
      <c r="I77" s="9"/>
      <c r="J77" s="9"/>
      <c r="K77" s="9"/>
      <c r="L77" s="9"/>
    </row>
    <row r="78" spans="1:12" ht="15">
      <c r="A78" s="15" t="s">
        <v>17</v>
      </c>
      <c r="B78" s="25" t="s">
        <v>103</v>
      </c>
      <c r="C78" s="9" t="s">
        <v>16</v>
      </c>
      <c r="D78" s="119">
        <v>96</v>
      </c>
      <c r="E78" s="120"/>
      <c r="F78" s="119">
        <v>118.5</v>
      </c>
      <c r="G78" s="120"/>
      <c r="H78" s="9">
        <f>D78*F78</f>
        <v>11376</v>
      </c>
      <c r="I78" s="9"/>
      <c r="J78" s="9"/>
      <c r="K78" s="9"/>
      <c r="L78" s="9"/>
    </row>
    <row r="79" spans="1:12" ht="15">
      <c r="A79" s="15" t="s">
        <v>79</v>
      </c>
      <c r="B79" s="25" t="s">
        <v>23</v>
      </c>
      <c r="C79" s="9" t="s">
        <v>16</v>
      </c>
      <c r="D79" s="119">
        <v>8</v>
      </c>
      <c r="E79" s="120"/>
      <c r="F79" s="119">
        <v>175.13</v>
      </c>
      <c r="G79" s="120"/>
      <c r="H79" s="9">
        <f>D79*F79</f>
        <v>1401.04</v>
      </c>
      <c r="I79" s="9"/>
      <c r="J79" s="9"/>
      <c r="K79" s="9"/>
      <c r="L79" s="9"/>
    </row>
    <row r="80" spans="1:12" ht="15">
      <c r="A80" s="13">
        <v>2</v>
      </c>
      <c r="B80" s="25" t="s">
        <v>104</v>
      </c>
      <c r="C80" s="9"/>
      <c r="D80" s="119"/>
      <c r="E80" s="120"/>
      <c r="F80" s="119"/>
      <c r="G80" s="120"/>
      <c r="H80" s="9"/>
      <c r="I80" s="9"/>
      <c r="J80" s="9"/>
      <c r="K80" s="9"/>
      <c r="L80" s="9"/>
    </row>
    <row r="81" spans="1:12" ht="15">
      <c r="A81" s="15" t="s">
        <v>20</v>
      </c>
      <c r="B81" s="25" t="s">
        <v>105</v>
      </c>
      <c r="C81" s="9" t="s">
        <v>16</v>
      </c>
      <c r="D81" s="119">
        <v>138</v>
      </c>
      <c r="E81" s="120"/>
      <c r="F81" s="119">
        <v>47.5</v>
      </c>
      <c r="G81" s="120"/>
      <c r="H81" s="9">
        <f>D81*F81</f>
        <v>6555</v>
      </c>
      <c r="I81" s="9"/>
      <c r="J81" s="9"/>
      <c r="K81" s="9"/>
      <c r="L81" s="9"/>
    </row>
    <row r="82" spans="1:12" ht="15">
      <c r="A82" s="13">
        <v>3</v>
      </c>
      <c r="B82" s="8" t="s">
        <v>106</v>
      </c>
      <c r="C82" s="9"/>
      <c r="D82" s="119"/>
      <c r="E82" s="120"/>
      <c r="F82" s="119"/>
      <c r="G82" s="120"/>
      <c r="H82" s="9"/>
      <c r="I82" s="9"/>
      <c r="J82" s="9"/>
      <c r="K82" s="9"/>
      <c r="L82" s="9"/>
    </row>
    <row r="83" spans="1:12" ht="15">
      <c r="A83" s="15" t="s">
        <v>24</v>
      </c>
      <c r="B83" s="8" t="s">
        <v>107</v>
      </c>
      <c r="C83" s="9" t="s">
        <v>26</v>
      </c>
      <c r="D83" s="119">
        <v>4</v>
      </c>
      <c r="E83" s="120"/>
      <c r="F83" s="119">
        <v>195</v>
      </c>
      <c r="G83" s="120"/>
      <c r="H83" s="9">
        <f>D83*F83</f>
        <v>780</v>
      </c>
      <c r="I83" s="9"/>
      <c r="J83" s="9"/>
      <c r="K83" s="9"/>
      <c r="L83" s="9"/>
    </row>
    <row r="84" spans="1:12" ht="15">
      <c r="A84" s="15" t="s">
        <v>27</v>
      </c>
      <c r="B84" s="8" t="s">
        <v>108</v>
      </c>
      <c r="C84" s="9" t="s">
        <v>26</v>
      </c>
      <c r="D84" s="119">
        <v>2</v>
      </c>
      <c r="E84" s="120"/>
      <c r="F84" s="119">
        <v>255</v>
      </c>
      <c r="G84" s="120"/>
      <c r="H84" s="9">
        <f>D84*F84</f>
        <v>510</v>
      </c>
      <c r="I84" s="9"/>
      <c r="J84" s="9"/>
      <c r="K84" s="9"/>
      <c r="L84" s="9"/>
    </row>
    <row r="85" spans="1:12" ht="15">
      <c r="A85" s="13">
        <v>4</v>
      </c>
      <c r="B85" s="8" t="s">
        <v>109</v>
      </c>
      <c r="C85" s="9" t="s">
        <v>110</v>
      </c>
      <c r="D85" s="119"/>
      <c r="E85" s="120"/>
      <c r="F85" s="119"/>
      <c r="G85" s="120"/>
      <c r="H85" s="9">
        <f>SUM(H76:H84)</f>
        <v>21673.24</v>
      </c>
      <c r="I85" s="9" t="s">
        <v>269</v>
      </c>
      <c r="J85" s="9" t="s">
        <v>269</v>
      </c>
      <c r="K85" s="9" t="s">
        <v>269</v>
      </c>
      <c r="L85" s="9"/>
    </row>
    <row r="86" spans="1:12" ht="30">
      <c r="A86" s="13">
        <v>5</v>
      </c>
      <c r="B86" s="12" t="s">
        <v>111</v>
      </c>
      <c r="C86" s="9" t="s">
        <v>110</v>
      </c>
      <c r="D86" s="119"/>
      <c r="E86" s="120"/>
      <c r="F86" s="119"/>
      <c r="G86" s="120"/>
      <c r="H86" s="9">
        <f>0.7*H85</f>
        <v>15171.268</v>
      </c>
      <c r="I86" s="9" t="s">
        <v>269</v>
      </c>
      <c r="J86" s="9" t="s">
        <v>269</v>
      </c>
      <c r="K86" s="9" t="s">
        <v>269</v>
      </c>
      <c r="L86" s="9"/>
    </row>
    <row r="87" spans="1:12" ht="15">
      <c r="A87" s="13">
        <v>6</v>
      </c>
      <c r="B87" s="12" t="s">
        <v>112</v>
      </c>
      <c r="C87" s="9" t="s">
        <v>110</v>
      </c>
      <c r="D87" s="119"/>
      <c r="E87" s="120"/>
      <c r="F87" s="119"/>
      <c r="G87" s="120"/>
      <c r="H87" s="9">
        <f>H86</f>
        <v>15171.268</v>
      </c>
      <c r="I87" s="9"/>
      <c r="J87" s="9"/>
      <c r="K87" s="9"/>
      <c r="L87" s="9"/>
    </row>
    <row r="88" spans="1:12" ht="15">
      <c r="A88" s="78"/>
      <c r="B88" s="99" t="s">
        <v>260</v>
      </c>
      <c r="C88" s="100"/>
      <c r="D88" s="100"/>
      <c r="E88" s="100"/>
      <c r="F88" s="100"/>
      <c r="G88" s="100"/>
      <c r="H88" s="100"/>
      <c r="I88" s="100"/>
      <c r="J88" s="100"/>
      <c r="K88" s="101"/>
      <c r="L88" s="79"/>
    </row>
    <row r="89" spans="1:13" ht="42.75">
      <c r="A89" s="3" t="s">
        <v>113</v>
      </c>
      <c r="B89" s="4" t="s">
        <v>114</v>
      </c>
      <c r="C89" s="27" t="s">
        <v>115</v>
      </c>
      <c r="D89" s="27" t="s">
        <v>116</v>
      </c>
      <c r="E89" s="27" t="s">
        <v>117</v>
      </c>
      <c r="F89" s="27" t="s">
        <v>118</v>
      </c>
      <c r="G89" s="27" t="s">
        <v>119</v>
      </c>
      <c r="H89" s="27" t="s">
        <v>120</v>
      </c>
      <c r="I89" s="27"/>
      <c r="J89" s="27"/>
      <c r="K89" s="27"/>
      <c r="L89" s="27"/>
      <c r="M89" s="76"/>
    </row>
    <row r="90" spans="1:12" ht="14.25" customHeight="1">
      <c r="A90" s="28" t="s">
        <v>121</v>
      </c>
      <c r="B90" s="115" t="s">
        <v>122</v>
      </c>
      <c r="C90" s="116"/>
      <c r="D90" s="116"/>
      <c r="E90" s="116"/>
      <c r="F90" s="116"/>
      <c r="G90" s="116"/>
      <c r="H90" s="116"/>
      <c r="I90" s="116"/>
      <c r="J90" s="116"/>
      <c r="K90" s="116"/>
      <c r="L90" s="117"/>
    </row>
    <row r="91" spans="1:12" ht="15">
      <c r="A91" s="30" t="s">
        <v>123</v>
      </c>
      <c r="B91" s="31" t="s">
        <v>124</v>
      </c>
      <c r="C91" s="32" t="s">
        <v>16</v>
      </c>
      <c r="D91" s="33">
        <v>160</v>
      </c>
      <c r="E91" s="33">
        <v>1</v>
      </c>
      <c r="F91" s="33">
        <v>1</v>
      </c>
      <c r="G91" s="33">
        <v>1</v>
      </c>
      <c r="H91" s="33">
        <f>+D91*E91*F91*G91</f>
        <v>160</v>
      </c>
      <c r="I91" s="33"/>
      <c r="J91" s="33"/>
      <c r="K91" s="9"/>
      <c r="L91" s="9"/>
    </row>
    <row r="92" spans="1:12" ht="30">
      <c r="A92" s="30" t="s">
        <v>125</v>
      </c>
      <c r="B92" s="31" t="s">
        <v>126</v>
      </c>
      <c r="C92" s="32" t="s">
        <v>127</v>
      </c>
      <c r="D92" s="33">
        <v>80</v>
      </c>
      <c r="E92" s="33">
        <v>1</v>
      </c>
      <c r="F92" s="33">
        <v>1</v>
      </c>
      <c r="G92" s="33">
        <v>1</v>
      </c>
      <c r="H92" s="33">
        <f>+D92*E92*F92*G92</f>
        <v>80</v>
      </c>
      <c r="I92" s="33"/>
      <c r="J92" s="33"/>
      <c r="K92" s="9"/>
      <c r="L92" s="9"/>
    </row>
    <row r="93" spans="1:12" ht="15">
      <c r="A93" s="30" t="s">
        <v>128</v>
      </c>
      <c r="B93" s="31" t="s">
        <v>129</v>
      </c>
      <c r="C93" s="32" t="s">
        <v>130</v>
      </c>
      <c r="D93" s="33">
        <v>80</v>
      </c>
      <c r="E93" s="33">
        <v>1</v>
      </c>
      <c r="F93" s="33">
        <v>2.4</v>
      </c>
      <c r="G93" s="33">
        <v>1</v>
      </c>
      <c r="H93" s="33">
        <f>+D93*E93*F93*G93</f>
        <v>192</v>
      </c>
      <c r="I93" s="33"/>
      <c r="J93" s="33"/>
      <c r="K93" s="9"/>
      <c r="L93" s="9"/>
    </row>
    <row r="94" spans="1:12" ht="15">
      <c r="A94" s="30" t="s">
        <v>131</v>
      </c>
      <c r="B94" s="31" t="s">
        <v>132</v>
      </c>
      <c r="C94" s="32" t="s">
        <v>16</v>
      </c>
      <c r="D94" s="33">
        <v>20</v>
      </c>
      <c r="E94" s="33">
        <v>1</v>
      </c>
      <c r="F94" s="33">
        <v>1</v>
      </c>
      <c r="G94" s="33">
        <v>1</v>
      </c>
      <c r="H94" s="33">
        <f>+D94*E94*F94*G94</f>
        <v>20</v>
      </c>
      <c r="I94" s="33"/>
      <c r="J94" s="33"/>
      <c r="K94" s="9"/>
      <c r="L94" s="9"/>
    </row>
    <row r="95" spans="1:12" ht="15">
      <c r="A95" s="30" t="s">
        <v>133</v>
      </c>
      <c r="B95" s="31" t="s">
        <v>134</v>
      </c>
      <c r="C95" s="32"/>
      <c r="D95" s="32"/>
      <c r="E95" s="32"/>
      <c r="F95" s="32"/>
      <c r="G95" s="32"/>
      <c r="H95" s="32"/>
      <c r="I95" s="32"/>
      <c r="J95" s="32"/>
      <c r="K95" s="9"/>
      <c r="L95" s="9"/>
    </row>
    <row r="96" spans="1:12" ht="15">
      <c r="A96" s="30" t="s">
        <v>135</v>
      </c>
      <c r="B96" s="34" t="s">
        <v>136</v>
      </c>
      <c r="C96" s="32"/>
      <c r="D96" s="32">
        <v>12</v>
      </c>
      <c r="E96" s="32">
        <v>7</v>
      </c>
      <c r="F96" s="32">
        <v>1.6</v>
      </c>
      <c r="G96" s="32">
        <v>1</v>
      </c>
      <c r="H96" s="33">
        <f>+D96*E96*F96*G96</f>
        <v>134.4</v>
      </c>
      <c r="I96" s="33"/>
      <c r="J96" s="33"/>
      <c r="K96" s="9"/>
      <c r="L96" s="9"/>
    </row>
    <row r="97" spans="1:12" ht="30">
      <c r="A97" s="30" t="s">
        <v>135</v>
      </c>
      <c r="B97" s="34" t="s">
        <v>137</v>
      </c>
      <c r="C97" s="32"/>
      <c r="D97" s="32">
        <v>7</v>
      </c>
      <c r="E97" s="32">
        <v>6</v>
      </c>
      <c r="F97" s="32">
        <v>1.6</v>
      </c>
      <c r="G97" s="32">
        <v>1</v>
      </c>
      <c r="H97" s="33">
        <f>+D97*E97*F97*G97</f>
        <v>67.2</v>
      </c>
      <c r="I97" s="33"/>
      <c r="J97" s="33"/>
      <c r="K97" s="9"/>
      <c r="L97" s="9"/>
    </row>
    <row r="98" spans="1:12" ht="15">
      <c r="A98" s="30" t="s">
        <v>135</v>
      </c>
      <c r="B98" s="34" t="s">
        <v>138</v>
      </c>
      <c r="C98" s="32"/>
      <c r="D98" s="32">
        <v>12</v>
      </c>
      <c r="E98" s="32">
        <v>7</v>
      </c>
      <c r="F98" s="32">
        <v>1.6</v>
      </c>
      <c r="G98" s="32">
        <v>2</v>
      </c>
      <c r="H98" s="33">
        <f>+D98*E98*F98*G98</f>
        <v>268.8</v>
      </c>
      <c r="I98" s="33"/>
      <c r="J98" s="33"/>
      <c r="K98" s="9"/>
      <c r="L98" s="9"/>
    </row>
    <row r="99" spans="1:12" ht="30">
      <c r="A99" s="30" t="s">
        <v>135</v>
      </c>
      <c r="B99" s="34" t="s">
        <v>139</v>
      </c>
      <c r="C99" s="32"/>
      <c r="D99" s="32">
        <v>15</v>
      </c>
      <c r="E99" s="32">
        <v>6</v>
      </c>
      <c r="F99" s="32">
        <v>1.6</v>
      </c>
      <c r="G99" s="32">
        <v>2</v>
      </c>
      <c r="H99" s="33">
        <f>+D99*E99*F99*G99</f>
        <v>288</v>
      </c>
      <c r="I99" s="33"/>
      <c r="J99" s="33"/>
      <c r="K99" s="9"/>
      <c r="L99" s="9"/>
    </row>
    <row r="100" spans="1:12" ht="18">
      <c r="A100" s="30" t="s">
        <v>135</v>
      </c>
      <c r="B100" s="34" t="s">
        <v>140</v>
      </c>
      <c r="C100" s="32" t="s">
        <v>127</v>
      </c>
      <c r="D100" s="32"/>
      <c r="E100" s="32"/>
      <c r="F100" s="32"/>
      <c r="G100" s="32"/>
      <c r="H100" s="33">
        <f>SUM(H97:H99)</f>
        <v>624</v>
      </c>
      <c r="I100" s="33"/>
      <c r="J100" s="33"/>
      <c r="K100" s="9"/>
      <c r="L100" s="9"/>
    </row>
    <row r="101" spans="1:12" ht="18">
      <c r="A101" s="30" t="s">
        <v>38</v>
      </c>
      <c r="B101" s="31" t="s">
        <v>141</v>
      </c>
      <c r="C101" s="32" t="s">
        <v>127</v>
      </c>
      <c r="D101" s="32"/>
      <c r="E101" s="32"/>
      <c r="F101" s="32"/>
      <c r="G101" s="32"/>
      <c r="H101" s="33">
        <f>+H100*0.1</f>
        <v>62.400000000000006</v>
      </c>
      <c r="I101" s="33"/>
      <c r="J101" s="33"/>
      <c r="K101" s="9"/>
      <c r="L101" s="9"/>
    </row>
    <row r="102" spans="1:12" ht="18">
      <c r="A102" s="30" t="s">
        <v>142</v>
      </c>
      <c r="B102" s="31" t="s">
        <v>143</v>
      </c>
      <c r="C102" s="32" t="s">
        <v>127</v>
      </c>
      <c r="D102" s="32"/>
      <c r="E102" s="32"/>
      <c r="F102" s="32"/>
      <c r="G102" s="32"/>
      <c r="H102" s="33">
        <f>+H100*0.9</f>
        <v>561.6</v>
      </c>
      <c r="I102" s="33"/>
      <c r="J102" s="33"/>
      <c r="K102" s="9"/>
      <c r="L102" s="9"/>
    </row>
    <row r="103" spans="1:12" ht="15">
      <c r="A103" s="30">
        <v>6</v>
      </c>
      <c r="B103" s="31" t="s">
        <v>144</v>
      </c>
      <c r="C103" s="32" t="s">
        <v>130</v>
      </c>
      <c r="D103" s="32"/>
      <c r="E103" s="32"/>
      <c r="F103" s="32"/>
      <c r="G103" s="32"/>
      <c r="H103" s="33">
        <f>H100*1.8-H93</f>
        <v>931.2</v>
      </c>
      <c r="I103" s="33"/>
      <c r="J103" s="33"/>
      <c r="K103" s="9"/>
      <c r="L103" s="9"/>
    </row>
    <row r="104" spans="1:12" ht="18">
      <c r="A104" s="30">
        <v>7</v>
      </c>
      <c r="B104" s="31" t="s">
        <v>145</v>
      </c>
      <c r="C104" s="32" t="s">
        <v>146</v>
      </c>
      <c r="D104" s="33">
        <v>160</v>
      </c>
      <c r="E104" s="33">
        <v>1</v>
      </c>
      <c r="F104" s="33">
        <v>1.6</v>
      </c>
      <c r="G104" s="33">
        <v>1</v>
      </c>
      <c r="H104" s="33">
        <f>+D104*E104*F104*G104</f>
        <v>256</v>
      </c>
      <c r="I104" s="33"/>
      <c r="J104" s="33"/>
      <c r="K104" s="9"/>
      <c r="L104" s="9"/>
    </row>
    <row r="105" spans="1:12" ht="15">
      <c r="A105" s="30">
        <v>8</v>
      </c>
      <c r="B105" s="34" t="s">
        <v>147</v>
      </c>
      <c r="C105" s="32" t="s">
        <v>26</v>
      </c>
      <c r="D105" s="33">
        <v>1</v>
      </c>
      <c r="E105" s="33">
        <v>1</v>
      </c>
      <c r="F105" s="33">
        <v>1</v>
      </c>
      <c r="G105" s="33">
        <v>12</v>
      </c>
      <c r="H105" s="33">
        <f>+D105*E105*F105*G105</f>
        <v>12</v>
      </c>
      <c r="I105" s="33"/>
      <c r="J105" s="33"/>
      <c r="K105" s="9"/>
      <c r="L105" s="9"/>
    </row>
    <row r="106" spans="1:12" ht="15">
      <c r="A106" s="30">
        <v>9</v>
      </c>
      <c r="B106" s="34" t="s">
        <v>148</v>
      </c>
      <c r="C106" s="32" t="s">
        <v>26</v>
      </c>
      <c r="D106" s="33">
        <v>1</v>
      </c>
      <c r="E106" s="33">
        <v>1</v>
      </c>
      <c r="F106" s="33">
        <v>1</v>
      </c>
      <c r="G106" s="33">
        <v>6</v>
      </c>
      <c r="H106" s="33">
        <f>+D106*E106*F106*G106</f>
        <v>6</v>
      </c>
      <c r="I106" s="33"/>
      <c r="J106" s="33"/>
      <c r="K106" s="9"/>
      <c r="L106" s="9"/>
    </row>
    <row r="107" spans="1:12" ht="15">
      <c r="A107" s="30">
        <v>10</v>
      </c>
      <c r="B107" s="34" t="s">
        <v>149</v>
      </c>
      <c r="C107" s="32" t="s">
        <v>16</v>
      </c>
      <c r="D107" s="33">
        <v>60</v>
      </c>
      <c r="E107" s="33">
        <v>1</v>
      </c>
      <c r="F107" s="33">
        <v>1</v>
      </c>
      <c r="G107" s="33">
        <v>1</v>
      </c>
      <c r="H107" s="33">
        <f>+D107*E107*F107*G107</f>
        <v>60</v>
      </c>
      <c r="I107" s="33"/>
      <c r="J107" s="33"/>
      <c r="K107" s="9"/>
      <c r="L107" s="9"/>
    </row>
    <row r="108" spans="1:12" ht="15">
      <c r="A108" s="30">
        <v>11</v>
      </c>
      <c r="B108" s="134" t="s">
        <v>150</v>
      </c>
      <c r="C108" s="134"/>
      <c r="D108" s="134"/>
      <c r="E108" s="134"/>
      <c r="F108" s="134"/>
      <c r="G108" s="134"/>
      <c r="H108" s="134"/>
      <c r="I108" s="74"/>
      <c r="J108" s="74"/>
      <c r="K108" s="9"/>
      <c r="L108" s="9"/>
    </row>
    <row r="109" spans="1:12" ht="18">
      <c r="A109" s="30" t="s">
        <v>151</v>
      </c>
      <c r="B109" s="12" t="s">
        <v>152</v>
      </c>
      <c r="C109" s="32" t="s">
        <v>127</v>
      </c>
      <c r="D109" s="35">
        <v>0.5</v>
      </c>
      <c r="E109" s="35">
        <v>0.5</v>
      </c>
      <c r="F109" s="35">
        <v>0.2</v>
      </c>
      <c r="G109" s="35">
        <v>14</v>
      </c>
      <c r="H109" s="26">
        <f>D109*E109*F109*G109</f>
        <v>0.7000000000000001</v>
      </c>
      <c r="I109" s="26"/>
      <c r="J109" s="26"/>
      <c r="K109" s="9"/>
      <c r="L109" s="9"/>
    </row>
    <row r="110" spans="1:12" ht="15">
      <c r="A110" s="30" t="s">
        <v>153</v>
      </c>
      <c r="B110" s="36" t="s">
        <v>154</v>
      </c>
      <c r="C110" s="9" t="s">
        <v>110</v>
      </c>
      <c r="D110" s="35">
        <v>11</v>
      </c>
      <c r="E110" s="35">
        <v>1</v>
      </c>
      <c r="F110" s="35">
        <v>1</v>
      </c>
      <c r="G110" s="35">
        <v>14</v>
      </c>
      <c r="H110" s="26">
        <f>D110*E110*F110*G110</f>
        <v>154</v>
      </c>
      <c r="I110" s="26"/>
      <c r="J110" s="26"/>
      <c r="K110" s="9"/>
      <c r="L110" s="9"/>
    </row>
    <row r="111" spans="1:12" ht="15">
      <c r="A111" s="30" t="s">
        <v>155</v>
      </c>
      <c r="B111" s="12" t="s">
        <v>156</v>
      </c>
      <c r="C111" s="9" t="s">
        <v>110</v>
      </c>
      <c r="D111" s="35">
        <v>7.2</v>
      </c>
      <c r="E111" s="35">
        <v>1</v>
      </c>
      <c r="F111" s="35">
        <v>1</v>
      </c>
      <c r="G111" s="35">
        <v>14</v>
      </c>
      <c r="H111" s="26">
        <f>D111*E111*F111*G111</f>
        <v>100.8</v>
      </c>
      <c r="I111" s="26"/>
      <c r="J111" s="26"/>
      <c r="K111" s="9"/>
      <c r="L111" s="9"/>
    </row>
    <row r="112" spans="1:12" ht="18">
      <c r="A112" s="30" t="s">
        <v>157</v>
      </c>
      <c r="B112" s="37" t="s">
        <v>158</v>
      </c>
      <c r="C112" s="32" t="s">
        <v>146</v>
      </c>
      <c r="D112" s="35">
        <f>0.5*0.5+0.5*0.2*4</f>
        <v>0.65</v>
      </c>
      <c r="E112" s="35">
        <v>1</v>
      </c>
      <c r="F112" s="35">
        <v>1</v>
      </c>
      <c r="G112" s="35">
        <v>14</v>
      </c>
      <c r="H112" s="26">
        <f>D112*E112*F112*G112</f>
        <v>9.1</v>
      </c>
      <c r="I112" s="26"/>
      <c r="J112" s="26"/>
      <c r="K112" s="9"/>
      <c r="L112" s="9"/>
    </row>
    <row r="113" spans="1:12" ht="18">
      <c r="A113" s="30" t="s">
        <v>159</v>
      </c>
      <c r="B113" s="37" t="s">
        <v>160</v>
      </c>
      <c r="C113" s="32" t="s">
        <v>127</v>
      </c>
      <c r="D113" s="35">
        <v>0.1</v>
      </c>
      <c r="E113" s="35">
        <v>1</v>
      </c>
      <c r="F113" s="35">
        <v>1</v>
      </c>
      <c r="G113" s="35">
        <v>14</v>
      </c>
      <c r="H113" s="35">
        <f>D113*E113*F113*G113</f>
        <v>1.4000000000000001</v>
      </c>
      <c r="I113" s="35"/>
      <c r="J113" s="35"/>
      <c r="K113" s="38"/>
      <c r="L113" s="9"/>
    </row>
    <row r="114" spans="1:12" ht="15">
      <c r="A114" s="30">
        <v>12</v>
      </c>
      <c r="B114" s="34" t="s">
        <v>161</v>
      </c>
      <c r="C114" s="32" t="s">
        <v>26</v>
      </c>
      <c r="D114" s="33">
        <v>1</v>
      </c>
      <c r="E114" s="33">
        <v>1</v>
      </c>
      <c r="F114" s="33">
        <v>1</v>
      </c>
      <c r="G114" s="33">
        <v>10</v>
      </c>
      <c r="H114" s="33">
        <f>+D114*E114*F114*G114</f>
        <v>10</v>
      </c>
      <c r="I114" s="33"/>
      <c r="J114" s="33"/>
      <c r="K114" s="9"/>
      <c r="L114" s="9"/>
    </row>
    <row r="115" spans="1:12" ht="15">
      <c r="A115" s="30">
        <v>13</v>
      </c>
      <c r="B115" s="34" t="s">
        <v>162</v>
      </c>
      <c r="C115" s="32" t="s">
        <v>26</v>
      </c>
      <c r="D115" s="33">
        <v>1</v>
      </c>
      <c r="E115" s="33">
        <v>1</v>
      </c>
      <c r="F115" s="33">
        <v>1</v>
      </c>
      <c r="G115" s="33">
        <v>6</v>
      </c>
      <c r="H115" s="33">
        <f>+D115*E115*F115*G115</f>
        <v>6</v>
      </c>
      <c r="I115" s="33"/>
      <c r="J115" s="33"/>
      <c r="K115" s="9"/>
      <c r="L115" s="9"/>
    </row>
    <row r="116" spans="1:12" ht="30">
      <c r="A116" s="30">
        <v>14</v>
      </c>
      <c r="B116" s="12" t="s">
        <v>163</v>
      </c>
      <c r="C116" s="32" t="s">
        <v>16</v>
      </c>
      <c r="D116" s="33"/>
      <c r="E116" s="33"/>
      <c r="F116" s="33"/>
      <c r="G116" s="33"/>
      <c r="H116" s="33">
        <v>30</v>
      </c>
      <c r="I116" s="33"/>
      <c r="J116" s="33"/>
      <c r="K116" s="39"/>
      <c r="L116" s="39"/>
    </row>
    <row r="117" spans="1:12" ht="30">
      <c r="A117" s="30">
        <v>15</v>
      </c>
      <c r="B117" s="8" t="s">
        <v>164</v>
      </c>
      <c r="C117" s="40" t="s">
        <v>165</v>
      </c>
      <c r="D117" s="33"/>
      <c r="E117" s="33"/>
      <c r="F117" s="33"/>
      <c r="G117" s="33"/>
      <c r="H117" s="33">
        <v>5</v>
      </c>
      <c r="I117" s="33"/>
      <c r="J117" s="33"/>
      <c r="K117" s="38"/>
      <c r="L117" s="9"/>
    </row>
    <row r="118" spans="1:12" ht="27" customHeight="1">
      <c r="A118" s="30">
        <v>16</v>
      </c>
      <c r="B118" s="8" t="s">
        <v>166</v>
      </c>
      <c r="C118" s="32" t="s">
        <v>146</v>
      </c>
      <c r="D118" s="33"/>
      <c r="E118" s="33"/>
      <c r="F118" s="33"/>
      <c r="G118" s="33"/>
      <c r="H118" s="33">
        <v>50</v>
      </c>
      <c r="I118" s="33"/>
      <c r="J118" s="33"/>
      <c r="K118" s="9"/>
      <c r="L118" s="9"/>
    </row>
    <row r="119" spans="1:12" ht="30">
      <c r="A119" s="30">
        <v>17</v>
      </c>
      <c r="B119" s="31" t="s">
        <v>167</v>
      </c>
      <c r="C119" s="40"/>
      <c r="D119" s="32">
        <v>596</v>
      </c>
      <c r="E119" s="33">
        <v>1.25</v>
      </c>
      <c r="F119" s="33">
        <v>1</v>
      </c>
      <c r="G119" s="33">
        <v>1</v>
      </c>
      <c r="H119" s="33">
        <f>+D119*E119*F119*G119</f>
        <v>745</v>
      </c>
      <c r="I119" s="33"/>
      <c r="J119" s="33"/>
      <c r="K119" s="9"/>
      <c r="L119" s="9"/>
    </row>
    <row r="120" spans="1:12" ht="30">
      <c r="A120" s="30" t="s">
        <v>168</v>
      </c>
      <c r="B120" s="31" t="s">
        <v>169</v>
      </c>
      <c r="C120" s="40" t="s">
        <v>165</v>
      </c>
      <c r="D120" s="32"/>
      <c r="E120" s="32"/>
      <c r="F120" s="32"/>
      <c r="G120" s="32"/>
      <c r="H120" s="32">
        <f>0.3*H119</f>
        <v>223.5</v>
      </c>
      <c r="I120" s="32"/>
      <c r="J120" s="32"/>
      <c r="K120" s="9"/>
      <c r="L120" s="9"/>
    </row>
    <row r="121" spans="1:12" ht="18">
      <c r="A121" s="30" t="s">
        <v>170</v>
      </c>
      <c r="B121" s="31" t="s">
        <v>171</v>
      </c>
      <c r="C121" s="32" t="s">
        <v>127</v>
      </c>
      <c r="D121" s="32"/>
      <c r="E121" s="32"/>
      <c r="F121" s="32"/>
      <c r="G121" s="32"/>
      <c r="H121" s="32">
        <f>0.7*H119</f>
        <v>521.5</v>
      </c>
      <c r="I121" s="32"/>
      <c r="J121" s="32"/>
      <c r="K121" s="9"/>
      <c r="L121" s="9"/>
    </row>
    <row r="122" spans="1:12" ht="30">
      <c r="A122" s="30">
        <v>18</v>
      </c>
      <c r="B122" s="31" t="s">
        <v>172</v>
      </c>
      <c r="C122" s="32" t="s">
        <v>127</v>
      </c>
      <c r="D122" s="41">
        <v>28</v>
      </c>
      <c r="E122" s="33">
        <v>1.25</v>
      </c>
      <c r="F122" s="33">
        <v>1</v>
      </c>
      <c r="G122" s="33">
        <v>1</v>
      </c>
      <c r="H122" s="9">
        <f>D122*E122*F122*G122</f>
        <v>35</v>
      </c>
      <c r="I122" s="9"/>
      <c r="J122" s="9"/>
      <c r="K122" s="9"/>
      <c r="L122" s="9"/>
    </row>
    <row r="123" spans="1:12" ht="30">
      <c r="A123" s="30" t="s">
        <v>173</v>
      </c>
      <c r="B123" s="31" t="s">
        <v>169</v>
      </c>
      <c r="C123" s="32" t="s">
        <v>127</v>
      </c>
      <c r="D123" s="32"/>
      <c r="E123" s="32"/>
      <c r="F123" s="32"/>
      <c r="G123" s="32"/>
      <c r="H123" s="32">
        <f>0.3*H122</f>
        <v>10.5</v>
      </c>
      <c r="I123" s="32"/>
      <c r="J123" s="32"/>
      <c r="K123" s="9"/>
      <c r="L123" s="9"/>
    </row>
    <row r="124" spans="1:12" ht="18">
      <c r="A124" s="30" t="s">
        <v>174</v>
      </c>
      <c r="B124" s="31" t="s">
        <v>171</v>
      </c>
      <c r="C124" s="32" t="s">
        <v>127</v>
      </c>
      <c r="D124" s="32"/>
      <c r="E124" s="32"/>
      <c r="F124" s="32"/>
      <c r="G124" s="32"/>
      <c r="H124" s="32">
        <f>0.7*H122</f>
        <v>24.5</v>
      </c>
      <c r="I124" s="32"/>
      <c r="J124" s="32"/>
      <c r="K124" s="9"/>
      <c r="L124" s="9"/>
    </row>
    <row r="125" spans="1:12" ht="18">
      <c r="A125" s="30">
        <v>19</v>
      </c>
      <c r="B125" s="12" t="s">
        <v>175</v>
      </c>
      <c r="C125" s="32" t="s">
        <v>146</v>
      </c>
      <c r="D125" s="32">
        <v>48</v>
      </c>
      <c r="E125" s="32">
        <v>1</v>
      </c>
      <c r="F125" s="32">
        <v>1</v>
      </c>
      <c r="G125" s="32">
        <v>1</v>
      </c>
      <c r="H125" s="32">
        <f>D125*E125*F125*G125</f>
        <v>48</v>
      </c>
      <c r="I125" s="32"/>
      <c r="J125" s="32"/>
      <c r="K125" s="9"/>
      <c r="L125" s="9"/>
    </row>
    <row r="126" spans="1:12" ht="15">
      <c r="A126" s="30">
        <v>20</v>
      </c>
      <c r="B126" s="42" t="s">
        <v>176</v>
      </c>
      <c r="C126" s="32" t="s">
        <v>26</v>
      </c>
      <c r="D126" s="32"/>
      <c r="E126" s="32"/>
      <c r="F126" s="32"/>
      <c r="G126" s="32"/>
      <c r="H126" s="32">
        <v>1</v>
      </c>
      <c r="I126" s="32"/>
      <c r="J126" s="32"/>
      <c r="K126" s="17"/>
      <c r="L126" s="17"/>
    </row>
    <row r="127" spans="1:12" ht="15">
      <c r="A127" s="30">
        <v>21</v>
      </c>
      <c r="B127" s="42" t="s">
        <v>177</v>
      </c>
      <c r="C127" s="32" t="s">
        <v>26</v>
      </c>
      <c r="D127" s="32"/>
      <c r="E127" s="32"/>
      <c r="F127" s="32"/>
      <c r="G127" s="32"/>
      <c r="H127" s="32">
        <v>1</v>
      </c>
      <c r="I127" s="32"/>
      <c r="J127" s="32"/>
      <c r="K127" s="17"/>
      <c r="L127" s="17"/>
    </row>
    <row r="128" spans="1:12" ht="14.25">
      <c r="A128" s="28" t="s">
        <v>76</v>
      </c>
      <c r="B128" s="115" t="s">
        <v>178</v>
      </c>
      <c r="C128" s="116"/>
      <c r="D128" s="116"/>
      <c r="E128" s="116"/>
      <c r="F128" s="116"/>
      <c r="G128" s="116"/>
      <c r="H128" s="116"/>
      <c r="I128" s="116"/>
      <c r="J128" s="116"/>
      <c r="K128" s="116"/>
      <c r="L128" s="117"/>
    </row>
    <row r="129" spans="1:12" ht="18">
      <c r="A129" s="30">
        <v>1</v>
      </c>
      <c r="B129" s="34" t="s">
        <v>179</v>
      </c>
      <c r="C129" s="32" t="s">
        <v>127</v>
      </c>
      <c r="D129" s="33">
        <v>6.2</v>
      </c>
      <c r="E129" s="33">
        <v>0.4</v>
      </c>
      <c r="F129" s="33">
        <v>6.3</v>
      </c>
      <c r="G129" s="33">
        <v>1</v>
      </c>
      <c r="H129" s="33">
        <f>+D129*E129*F129*G129</f>
        <v>15.624000000000002</v>
      </c>
      <c r="I129" s="33"/>
      <c r="J129" s="33"/>
      <c r="K129" s="9"/>
      <c r="L129" s="9"/>
    </row>
    <row r="130" spans="1:12" ht="18">
      <c r="A130" s="30">
        <v>2</v>
      </c>
      <c r="B130" s="34" t="s">
        <v>180</v>
      </c>
      <c r="C130" s="32" t="s">
        <v>127</v>
      </c>
      <c r="D130" s="33">
        <v>5.9</v>
      </c>
      <c r="E130" s="33">
        <v>0.4</v>
      </c>
      <c r="F130" s="33">
        <v>2.9</v>
      </c>
      <c r="G130" s="33">
        <v>1</v>
      </c>
      <c r="H130" s="33">
        <f>+D130*E130*F130*G130</f>
        <v>6.844</v>
      </c>
      <c r="I130" s="33"/>
      <c r="J130" s="33"/>
      <c r="K130" s="9"/>
      <c r="L130" s="9"/>
    </row>
    <row r="131" spans="1:12" ht="15">
      <c r="A131" s="30">
        <v>3</v>
      </c>
      <c r="B131" s="31" t="s">
        <v>181</v>
      </c>
      <c r="C131" s="32" t="s">
        <v>130</v>
      </c>
      <c r="D131" s="33">
        <f>ROUND((H129+H130),2)</f>
        <v>22.47</v>
      </c>
      <c r="E131" s="33">
        <v>1</v>
      </c>
      <c r="F131" s="33">
        <v>2.2</v>
      </c>
      <c r="G131" s="33">
        <v>1</v>
      </c>
      <c r="H131" s="33">
        <v>49.43</v>
      </c>
      <c r="I131" s="33"/>
      <c r="J131" s="33"/>
      <c r="K131" s="9"/>
      <c r="L131" s="9"/>
    </row>
    <row r="132" spans="1:12" ht="15">
      <c r="A132" s="30">
        <v>4</v>
      </c>
      <c r="B132" s="34" t="s">
        <v>182</v>
      </c>
      <c r="C132" s="32"/>
      <c r="D132" s="33"/>
      <c r="E132" s="33"/>
      <c r="F132" s="33"/>
      <c r="G132" s="33"/>
      <c r="H132" s="33"/>
      <c r="I132" s="33"/>
      <c r="J132" s="33"/>
      <c r="K132" s="9"/>
      <c r="L132" s="9"/>
    </row>
    <row r="133" spans="1:12" ht="15">
      <c r="A133" s="30" t="s">
        <v>33</v>
      </c>
      <c r="B133" s="8" t="s">
        <v>183</v>
      </c>
      <c r="C133" s="32" t="s">
        <v>184</v>
      </c>
      <c r="D133" s="33">
        <v>8</v>
      </c>
      <c r="E133" s="33">
        <v>6</v>
      </c>
      <c r="F133" s="33">
        <v>1</v>
      </c>
      <c r="G133" s="33">
        <v>2</v>
      </c>
      <c r="H133" s="33">
        <f>+D133*E133*F133*G133</f>
        <v>96</v>
      </c>
      <c r="I133" s="33"/>
      <c r="J133" s="33"/>
      <c r="K133" s="9"/>
      <c r="L133" s="9"/>
    </row>
    <row r="134" spans="1:12" ht="15">
      <c r="A134" s="30" t="s">
        <v>35</v>
      </c>
      <c r="B134" s="12" t="s">
        <v>185</v>
      </c>
      <c r="C134" s="9" t="s">
        <v>110</v>
      </c>
      <c r="D134" s="33"/>
      <c r="E134" s="33"/>
      <c r="F134" s="33"/>
      <c r="G134" s="33"/>
      <c r="H134" s="33">
        <v>2450</v>
      </c>
      <c r="I134" s="33"/>
      <c r="J134" s="33"/>
      <c r="K134" s="9"/>
      <c r="L134" s="9"/>
    </row>
    <row r="135" spans="1:12" ht="18">
      <c r="A135" s="30" t="s">
        <v>186</v>
      </c>
      <c r="B135" s="12" t="s">
        <v>275</v>
      </c>
      <c r="C135" s="32" t="s">
        <v>127</v>
      </c>
      <c r="D135" s="33">
        <v>6</v>
      </c>
      <c r="E135" s="33">
        <v>0.4</v>
      </c>
      <c r="F135" s="33">
        <v>3</v>
      </c>
      <c r="G135" s="33">
        <v>1</v>
      </c>
      <c r="H135" s="33">
        <f>ROUND((+D135*E135*F135*G135),2)</f>
        <v>7.2</v>
      </c>
      <c r="I135" s="33"/>
      <c r="J135" s="33"/>
      <c r="K135" s="9"/>
      <c r="L135" s="9"/>
    </row>
    <row r="136" spans="1:12" ht="30">
      <c r="A136" s="30">
        <v>5</v>
      </c>
      <c r="B136" s="34" t="s">
        <v>187</v>
      </c>
      <c r="C136" s="9"/>
      <c r="D136" s="33"/>
      <c r="E136" s="33"/>
      <c r="F136" s="33"/>
      <c r="G136" s="33"/>
      <c r="H136" s="33"/>
      <c r="I136" s="33"/>
      <c r="J136" s="33"/>
      <c r="K136" s="9"/>
      <c r="L136" s="9"/>
    </row>
    <row r="137" spans="1:12" ht="15">
      <c r="A137" s="30" t="s">
        <v>38</v>
      </c>
      <c r="B137" s="8" t="s">
        <v>188</v>
      </c>
      <c r="C137" s="32" t="s">
        <v>184</v>
      </c>
      <c r="D137" s="33">
        <v>8</v>
      </c>
      <c r="E137" s="33">
        <v>8</v>
      </c>
      <c r="F137" s="33">
        <v>2</v>
      </c>
      <c r="G137" s="33">
        <v>1</v>
      </c>
      <c r="H137" s="33">
        <f>+D137*E137*F137*G137</f>
        <v>128</v>
      </c>
      <c r="I137" s="33"/>
      <c r="J137" s="33"/>
      <c r="K137" s="9"/>
      <c r="L137" s="9"/>
    </row>
    <row r="138" spans="1:12" ht="15">
      <c r="A138" s="30" t="s">
        <v>142</v>
      </c>
      <c r="B138" s="12" t="s">
        <v>185</v>
      </c>
      <c r="C138" s="9" t="s">
        <v>110</v>
      </c>
      <c r="D138" s="33"/>
      <c r="E138" s="33"/>
      <c r="F138" s="33"/>
      <c r="G138" s="33"/>
      <c r="H138" s="33">
        <v>6130</v>
      </c>
      <c r="I138" s="33"/>
      <c r="J138" s="33"/>
      <c r="K138" s="9"/>
      <c r="L138" s="9"/>
    </row>
    <row r="139" spans="1:12" ht="18">
      <c r="A139" s="30" t="s">
        <v>189</v>
      </c>
      <c r="B139" s="12" t="s">
        <v>275</v>
      </c>
      <c r="C139" s="32" t="s">
        <v>127</v>
      </c>
      <c r="D139" s="33">
        <v>6</v>
      </c>
      <c r="E139" s="33">
        <v>0.4</v>
      </c>
      <c r="F139" s="33">
        <v>6</v>
      </c>
      <c r="G139" s="33">
        <v>1</v>
      </c>
      <c r="H139" s="33">
        <f>+D139*E139*F139*G139</f>
        <v>14.400000000000002</v>
      </c>
      <c r="I139" s="33"/>
      <c r="J139" s="33"/>
      <c r="K139" s="9"/>
      <c r="L139" s="9"/>
    </row>
    <row r="140" spans="1:12" ht="30">
      <c r="A140" s="30">
        <v>6</v>
      </c>
      <c r="B140" s="12" t="s">
        <v>190</v>
      </c>
      <c r="C140" s="32"/>
      <c r="D140" s="33"/>
      <c r="E140" s="33"/>
      <c r="F140" s="33"/>
      <c r="G140" s="33"/>
      <c r="H140" s="33"/>
      <c r="I140" s="33"/>
      <c r="J140" s="33"/>
      <c r="K140" s="9"/>
      <c r="L140" s="9"/>
    </row>
    <row r="141" spans="1:12" ht="18">
      <c r="A141" s="30" t="s">
        <v>40</v>
      </c>
      <c r="B141" s="12" t="s">
        <v>191</v>
      </c>
      <c r="C141" s="32" t="s">
        <v>146</v>
      </c>
      <c r="D141" s="33">
        <v>6</v>
      </c>
      <c r="E141" s="33">
        <v>1</v>
      </c>
      <c r="F141" s="33">
        <v>3</v>
      </c>
      <c r="G141" s="33">
        <v>3</v>
      </c>
      <c r="H141" s="33">
        <f>+D141*E141*F141*G141</f>
        <v>54</v>
      </c>
      <c r="I141" s="33"/>
      <c r="J141" s="33"/>
      <c r="K141" s="17"/>
      <c r="L141" s="17"/>
    </row>
    <row r="142" spans="1:12" ht="30">
      <c r="A142" s="30" t="s">
        <v>192</v>
      </c>
      <c r="B142" s="12" t="s">
        <v>193</v>
      </c>
      <c r="C142" s="32" t="s">
        <v>146</v>
      </c>
      <c r="D142" s="33"/>
      <c r="E142" s="33"/>
      <c r="F142" s="33"/>
      <c r="G142" s="33"/>
      <c r="H142" s="33">
        <v>4.2</v>
      </c>
      <c r="I142" s="33"/>
      <c r="J142" s="33"/>
      <c r="K142" s="17"/>
      <c r="L142" s="17"/>
    </row>
    <row r="143" spans="1:12" ht="18">
      <c r="A143" s="30" t="s">
        <v>194</v>
      </c>
      <c r="B143" s="12" t="s">
        <v>195</v>
      </c>
      <c r="C143" s="32" t="s">
        <v>146</v>
      </c>
      <c r="D143" s="33">
        <v>6</v>
      </c>
      <c r="E143" s="33">
        <v>1</v>
      </c>
      <c r="F143" s="33">
        <v>3</v>
      </c>
      <c r="G143" s="33">
        <v>3</v>
      </c>
      <c r="H143" s="33">
        <f>+D143*E143*F143*G143</f>
        <v>54</v>
      </c>
      <c r="I143" s="33"/>
      <c r="J143" s="33"/>
      <c r="K143" s="17"/>
      <c r="L143" s="17"/>
    </row>
    <row r="144" spans="1:12" ht="18">
      <c r="A144" s="30" t="s">
        <v>196</v>
      </c>
      <c r="B144" s="12" t="s">
        <v>197</v>
      </c>
      <c r="C144" s="32" t="s">
        <v>146</v>
      </c>
      <c r="D144" s="33">
        <v>6</v>
      </c>
      <c r="E144" s="33">
        <v>1</v>
      </c>
      <c r="F144" s="33">
        <v>3</v>
      </c>
      <c r="G144" s="33">
        <v>3</v>
      </c>
      <c r="H144" s="33">
        <f>+D144*E144*F144*G144</f>
        <v>54</v>
      </c>
      <c r="I144" s="33"/>
      <c r="J144" s="33"/>
      <c r="K144" s="17"/>
      <c r="L144" s="17"/>
    </row>
    <row r="145" spans="1:12" ht="30">
      <c r="A145" s="30" t="s">
        <v>198</v>
      </c>
      <c r="B145" s="34" t="s">
        <v>199</v>
      </c>
      <c r="C145" s="32" t="s">
        <v>146</v>
      </c>
      <c r="D145" s="33">
        <v>6</v>
      </c>
      <c r="E145" s="33">
        <v>1</v>
      </c>
      <c r="F145" s="33">
        <v>3</v>
      </c>
      <c r="G145" s="33">
        <v>3</v>
      </c>
      <c r="H145" s="33">
        <f>+D145*E145*F145*G145</f>
        <v>54</v>
      </c>
      <c r="I145" s="33"/>
      <c r="J145" s="33"/>
      <c r="K145" s="17"/>
      <c r="L145" s="17"/>
    </row>
    <row r="146" spans="1:12" ht="30">
      <c r="A146" s="30">
        <v>7</v>
      </c>
      <c r="B146" s="34" t="s">
        <v>200</v>
      </c>
      <c r="C146" s="32"/>
      <c r="D146" s="33"/>
      <c r="E146" s="33"/>
      <c r="F146" s="33"/>
      <c r="G146" s="33"/>
      <c r="H146" s="33"/>
      <c r="I146" s="33"/>
      <c r="J146" s="33"/>
      <c r="K146" s="9"/>
      <c r="L146" s="9"/>
    </row>
    <row r="147" spans="1:12" ht="18">
      <c r="A147" s="30" t="s">
        <v>43</v>
      </c>
      <c r="B147" s="8" t="s">
        <v>201</v>
      </c>
      <c r="C147" s="32" t="s">
        <v>146</v>
      </c>
      <c r="D147" s="33"/>
      <c r="E147" s="33"/>
      <c r="F147" s="33"/>
      <c r="G147" s="33"/>
      <c r="H147" s="33">
        <v>6.2</v>
      </c>
      <c r="I147" s="33"/>
      <c r="J147" s="33"/>
      <c r="K147" s="9"/>
      <c r="L147" s="9"/>
    </row>
    <row r="148" spans="1:12" ht="15">
      <c r="A148" s="30" t="s">
        <v>44</v>
      </c>
      <c r="B148" s="12" t="s">
        <v>185</v>
      </c>
      <c r="C148" s="9" t="s">
        <v>110</v>
      </c>
      <c r="D148" s="33"/>
      <c r="E148" s="33"/>
      <c r="F148" s="33"/>
      <c r="G148" s="33"/>
      <c r="H148" s="33">
        <v>140</v>
      </c>
      <c r="I148" s="33"/>
      <c r="J148" s="33"/>
      <c r="K148" s="9"/>
      <c r="L148" s="9"/>
    </row>
    <row r="149" spans="1:12" ht="18">
      <c r="A149" s="30" t="s">
        <v>45</v>
      </c>
      <c r="B149" s="12" t="s">
        <v>275</v>
      </c>
      <c r="C149" s="32" t="s">
        <v>127</v>
      </c>
      <c r="D149" s="33"/>
      <c r="E149" s="33"/>
      <c r="F149" s="33"/>
      <c r="G149" s="33"/>
      <c r="H149" s="33">
        <v>1.6</v>
      </c>
      <c r="I149" s="33"/>
      <c r="J149" s="33"/>
      <c r="K149" s="9"/>
      <c r="L149" s="9"/>
    </row>
    <row r="150" spans="1:12" ht="15">
      <c r="A150" s="30">
        <v>8</v>
      </c>
      <c r="B150" s="8" t="s">
        <v>202</v>
      </c>
      <c r="C150" s="9" t="s">
        <v>26</v>
      </c>
      <c r="D150" s="33">
        <v>6</v>
      </c>
      <c r="E150" s="33">
        <v>6</v>
      </c>
      <c r="F150" s="33">
        <v>1</v>
      </c>
      <c r="G150" s="33">
        <v>1</v>
      </c>
      <c r="H150" s="33">
        <f>D150*E150*F150*G150</f>
        <v>36</v>
      </c>
      <c r="I150" s="33"/>
      <c r="J150" s="33"/>
      <c r="K150" s="9"/>
      <c r="L150" s="9"/>
    </row>
    <row r="151" spans="1:12" ht="15">
      <c r="A151" s="30">
        <v>9</v>
      </c>
      <c r="B151" s="8" t="s">
        <v>203</v>
      </c>
      <c r="C151" s="9" t="s">
        <v>26</v>
      </c>
      <c r="D151" s="33">
        <v>1</v>
      </c>
      <c r="E151" s="33">
        <v>1</v>
      </c>
      <c r="F151" s="33">
        <v>1</v>
      </c>
      <c r="G151" s="33">
        <v>1</v>
      </c>
      <c r="H151" s="33">
        <f>D151*E151*F151*G151</f>
        <v>1</v>
      </c>
      <c r="I151" s="33"/>
      <c r="J151" s="33"/>
      <c r="K151" s="9"/>
      <c r="L151" s="9"/>
    </row>
    <row r="152" spans="1:12" ht="18">
      <c r="A152" s="30">
        <v>10</v>
      </c>
      <c r="B152" s="8" t="s">
        <v>204</v>
      </c>
      <c r="C152" s="32" t="s">
        <v>127</v>
      </c>
      <c r="D152" s="33">
        <v>6</v>
      </c>
      <c r="E152" s="33">
        <v>6</v>
      </c>
      <c r="F152" s="33">
        <v>0.1</v>
      </c>
      <c r="G152" s="33">
        <v>1</v>
      </c>
      <c r="H152" s="33">
        <f>D152*E152*F152*G152</f>
        <v>3.6</v>
      </c>
      <c r="I152" s="33"/>
      <c r="J152" s="33"/>
      <c r="K152" s="17"/>
      <c r="L152" s="9"/>
    </row>
    <row r="153" spans="1:12" ht="18">
      <c r="A153" s="30">
        <v>11</v>
      </c>
      <c r="B153" s="8" t="s">
        <v>205</v>
      </c>
      <c r="C153" s="32" t="s">
        <v>127</v>
      </c>
      <c r="D153" s="33">
        <v>8</v>
      </c>
      <c r="E153" s="33">
        <v>8</v>
      </c>
      <c r="F153" s="33">
        <v>0.1</v>
      </c>
      <c r="G153" s="33">
        <v>1</v>
      </c>
      <c r="H153" s="33">
        <f>D153*E153*F153*G153</f>
        <v>6.4</v>
      </c>
      <c r="I153" s="33"/>
      <c r="J153" s="33"/>
      <c r="K153" s="17"/>
      <c r="L153" s="9"/>
    </row>
    <row r="154" spans="1:12" ht="30">
      <c r="A154" s="30">
        <v>12</v>
      </c>
      <c r="B154" s="8" t="s">
        <v>206</v>
      </c>
      <c r="C154" s="32" t="s">
        <v>146</v>
      </c>
      <c r="D154" s="33">
        <v>8</v>
      </c>
      <c r="E154" s="33">
        <v>8</v>
      </c>
      <c r="F154" s="33">
        <v>1</v>
      </c>
      <c r="G154" s="33">
        <v>1</v>
      </c>
      <c r="H154" s="33">
        <f>D154*E154*F154*G154</f>
        <v>64</v>
      </c>
      <c r="I154" s="33"/>
      <c r="J154" s="33"/>
      <c r="K154" s="9"/>
      <c r="L154" s="9"/>
    </row>
    <row r="155" spans="1:12" ht="30">
      <c r="A155" s="30">
        <v>13</v>
      </c>
      <c r="B155" s="31" t="s">
        <v>207</v>
      </c>
      <c r="C155" s="9" t="s">
        <v>26</v>
      </c>
      <c r="D155" s="9"/>
      <c r="E155" s="9"/>
      <c r="F155" s="9"/>
      <c r="G155" s="9"/>
      <c r="H155" s="9">
        <v>4</v>
      </c>
      <c r="I155" s="9"/>
      <c r="J155" s="9"/>
      <c r="K155" s="9"/>
      <c r="L155" s="9"/>
    </row>
    <row r="156" spans="1:12" ht="27" customHeight="1">
      <c r="A156" s="43" t="s">
        <v>208</v>
      </c>
      <c r="B156" s="124" t="s">
        <v>209</v>
      </c>
      <c r="C156" s="125"/>
      <c r="D156" s="125"/>
      <c r="E156" s="125"/>
      <c r="F156" s="125"/>
      <c r="G156" s="125"/>
      <c r="H156" s="125"/>
      <c r="I156" s="125"/>
      <c r="J156" s="125"/>
      <c r="K156" s="125"/>
      <c r="L156" s="126"/>
    </row>
    <row r="157" spans="1:12" ht="27" customHeight="1">
      <c r="A157" s="30">
        <v>1</v>
      </c>
      <c r="B157" s="34" t="s">
        <v>210</v>
      </c>
      <c r="C157" s="32" t="s">
        <v>127</v>
      </c>
      <c r="D157" s="33">
        <v>7</v>
      </c>
      <c r="E157" s="33">
        <v>0.4</v>
      </c>
      <c r="F157" s="33">
        <v>7</v>
      </c>
      <c r="G157" s="33">
        <v>1</v>
      </c>
      <c r="H157" s="33">
        <f>+D157*E157*F157*G157</f>
        <v>19.6</v>
      </c>
      <c r="I157" s="33"/>
      <c r="J157" s="33"/>
      <c r="K157" s="9"/>
      <c r="L157" s="9"/>
    </row>
    <row r="158" spans="1:12" ht="30">
      <c r="A158" s="30">
        <v>2</v>
      </c>
      <c r="B158" s="34" t="s">
        <v>211</v>
      </c>
      <c r="C158" s="32" t="s">
        <v>127</v>
      </c>
      <c r="D158" s="32">
        <v>6</v>
      </c>
      <c r="E158" s="32">
        <v>1</v>
      </c>
      <c r="F158" s="32">
        <v>0.5</v>
      </c>
      <c r="G158" s="32">
        <v>1</v>
      </c>
      <c r="H158" s="33">
        <f>+D158*E158*F158*G158</f>
        <v>3</v>
      </c>
      <c r="I158" s="33"/>
      <c r="J158" s="33"/>
      <c r="K158" s="9"/>
      <c r="L158" s="9"/>
    </row>
    <row r="159" spans="1:12" ht="15">
      <c r="A159" s="30">
        <v>3</v>
      </c>
      <c r="B159" s="31" t="s">
        <v>181</v>
      </c>
      <c r="C159" s="32" t="s">
        <v>130</v>
      </c>
      <c r="D159" s="33">
        <f>H157+H158</f>
        <v>22.6</v>
      </c>
      <c r="E159" s="33">
        <v>1</v>
      </c>
      <c r="F159" s="33">
        <v>2.2</v>
      </c>
      <c r="G159" s="33">
        <v>1</v>
      </c>
      <c r="H159" s="33">
        <f>+D159*E159*F159*G159</f>
        <v>49.720000000000006</v>
      </c>
      <c r="I159" s="33"/>
      <c r="J159" s="33"/>
      <c r="K159" s="9"/>
      <c r="L159" s="9"/>
    </row>
    <row r="160" spans="1:12" ht="15">
      <c r="A160" s="30">
        <v>4</v>
      </c>
      <c r="B160" s="31" t="s">
        <v>212</v>
      </c>
      <c r="C160" s="9" t="s">
        <v>110</v>
      </c>
      <c r="D160" s="33"/>
      <c r="E160" s="33"/>
      <c r="F160" s="33"/>
      <c r="G160" s="33"/>
      <c r="H160" s="33">
        <v>1800</v>
      </c>
      <c r="I160" s="33"/>
      <c r="J160" s="33"/>
      <c r="K160" s="9"/>
      <c r="L160" s="9"/>
    </row>
    <row r="161" spans="1:12" ht="15">
      <c r="A161" s="30">
        <v>5</v>
      </c>
      <c r="B161" s="8" t="s">
        <v>109</v>
      </c>
      <c r="C161" s="9" t="s">
        <v>110</v>
      </c>
      <c r="D161" s="33"/>
      <c r="E161" s="33"/>
      <c r="F161" s="33"/>
      <c r="G161" s="33"/>
      <c r="H161" s="9">
        <f>SUM(H160)</f>
        <v>1800</v>
      </c>
      <c r="I161" s="9" t="s">
        <v>269</v>
      </c>
      <c r="J161" s="9" t="s">
        <v>269</v>
      </c>
      <c r="K161" s="9" t="s">
        <v>269</v>
      </c>
      <c r="L161" s="9"/>
    </row>
    <row r="162" spans="1:12" ht="30">
      <c r="A162" s="30">
        <v>6</v>
      </c>
      <c r="B162" s="12" t="s">
        <v>111</v>
      </c>
      <c r="C162" s="9" t="s">
        <v>110</v>
      </c>
      <c r="D162" s="33"/>
      <c r="E162" s="33"/>
      <c r="F162" s="33"/>
      <c r="G162" s="33"/>
      <c r="H162" s="9">
        <f>0.7*H161</f>
        <v>1260</v>
      </c>
      <c r="I162" s="9" t="s">
        <v>269</v>
      </c>
      <c r="J162" s="9" t="s">
        <v>269</v>
      </c>
      <c r="K162" s="9" t="s">
        <v>269</v>
      </c>
      <c r="L162" s="9"/>
    </row>
    <row r="163" spans="1:12" ht="15">
      <c r="A163" s="30">
        <v>7</v>
      </c>
      <c r="B163" s="12" t="s">
        <v>112</v>
      </c>
      <c r="C163" s="9" t="s">
        <v>110</v>
      </c>
      <c r="D163" s="33"/>
      <c r="E163" s="33"/>
      <c r="F163" s="33"/>
      <c r="G163" s="33"/>
      <c r="H163" s="9">
        <f>H162</f>
        <v>1260</v>
      </c>
      <c r="I163" s="9"/>
      <c r="J163" s="9"/>
      <c r="K163" s="9"/>
      <c r="L163" s="9"/>
    </row>
    <row r="164" spans="1:12" ht="15">
      <c r="A164" s="30">
        <v>8</v>
      </c>
      <c r="B164" s="12" t="s">
        <v>213</v>
      </c>
      <c r="C164" s="9"/>
      <c r="D164" s="33"/>
      <c r="E164" s="33"/>
      <c r="F164" s="33"/>
      <c r="G164" s="33"/>
      <c r="H164" s="9"/>
      <c r="I164" s="9"/>
      <c r="J164" s="9"/>
      <c r="K164" s="9"/>
      <c r="L164" s="9"/>
    </row>
    <row r="165" spans="1:12" ht="18">
      <c r="A165" s="30" t="s">
        <v>48</v>
      </c>
      <c r="B165" s="36" t="s">
        <v>214</v>
      </c>
      <c r="C165" s="32" t="s">
        <v>127</v>
      </c>
      <c r="D165" s="32">
        <v>6</v>
      </c>
      <c r="E165" s="32">
        <v>0.5</v>
      </c>
      <c r="F165" s="32">
        <v>0.1</v>
      </c>
      <c r="G165" s="32">
        <v>1</v>
      </c>
      <c r="H165" s="33">
        <f>+D165*E165*F165*G165</f>
        <v>0.30000000000000004</v>
      </c>
      <c r="I165" s="33"/>
      <c r="J165" s="33"/>
      <c r="K165" s="9"/>
      <c r="L165" s="9"/>
    </row>
    <row r="166" spans="1:12" ht="18">
      <c r="A166" s="30" t="s">
        <v>49</v>
      </c>
      <c r="B166" s="36" t="s">
        <v>277</v>
      </c>
      <c r="C166" s="32" t="s">
        <v>127</v>
      </c>
      <c r="D166" s="32">
        <v>6</v>
      </c>
      <c r="E166" s="32">
        <v>0.5</v>
      </c>
      <c r="F166" s="32">
        <v>0.5</v>
      </c>
      <c r="G166" s="32">
        <v>1</v>
      </c>
      <c r="H166" s="33">
        <f>+D166*E166*F166*G166</f>
        <v>1.5</v>
      </c>
      <c r="I166" s="33"/>
      <c r="J166" s="33"/>
      <c r="K166" s="9"/>
      <c r="L166" s="9"/>
    </row>
    <row r="167" spans="1:12" ht="15">
      <c r="A167" s="30" t="s">
        <v>50</v>
      </c>
      <c r="B167" s="36" t="s">
        <v>215</v>
      </c>
      <c r="C167" s="9" t="s">
        <v>110</v>
      </c>
      <c r="D167" s="44"/>
      <c r="E167" s="44"/>
      <c r="F167" s="44"/>
      <c r="G167" s="44"/>
      <c r="H167" s="45">
        <v>5500</v>
      </c>
      <c r="I167" s="45"/>
      <c r="J167" s="45"/>
      <c r="K167" s="9"/>
      <c r="L167" s="9"/>
    </row>
    <row r="168" spans="1:12" ht="15">
      <c r="A168" s="30" t="s">
        <v>51</v>
      </c>
      <c r="B168" s="36" t="s">
        <v>216</v>
      </c>
      <c r="C168" s="9" t="s">
        <v>110</v>
      </c>
      <c r="D168" s="44"/>
      <c r="E168" s="44"/>
      <c r="F168" s="44"/>
      <c r="G168" s="44"/>
      <c r="H168" s="45">
        <v>78</v>
      </c>
      <c r="I168" s="45"/>
      <c r="J168" s="45"/>
      <c r="K168" s="9"/>
      <c r="L168" s="9"/>
    </row>
    <row r="169" spans="1:12" ht="15">
      <c r="A169" s="30" t="s">
        <v>217</v>
      </c>
      <c r="B169" s="36" t="s">
        <v>218</v>
      </c>
      <c r="C169" s="9" t="s">
        <v>110</v>
      </c>
      <c r="D169" s="44"/>
      <c r="E169" s="44"/>
      <c r="F169" s="44"/>
      <c r="G169" s="44"/>
      <c r="H169" s="45">
        <v>205</v>
      </c>
      <c r="I169" s="45"/>
      <c r="J169" s="45"/>
      <c r="K169" s="9"/>
      <c r="L169" s="9"/>
    </row>
    <row r="170" spans="1:12" ht="30">
      <c r="A170" s="30">
        <v>9</v>
      </c>
      <c r="B170" s="34" t="s">
        <v>187</v>
      </c>
      <c r="C170" s="9"/>
      <c r="D170" s="44"/>
      <c r="E170" s="44"/>
      <c r="F170" s="44"/>
      <c r="G170" s="44"/>
      <c r="H170" s="33"/>
      <c r="I170" s="33"/>
      <c r="J170" s="33"/>
      <c r="K170" s="9"/>
      <c r="L170" s="9"/>
    </row>
    <row r="171" spans="1:12" ht="15">
      <c r="A171" s="30" t="s">
        <v>57</v>
      </c>
      <c r="B171" s="8" t="s">
        <v>188</v>
      </c>
      <c r="C171" s="32" t="s">
        <v>184</v>
      </c>
      <c r="D171" s="33">
        <v>9</v>
      </c>
      <c r="E171" s="33">
        <v>7</v>
      </c>
      <c r="F171" s="33">
        <v>1</v>
      </c>
      <c r="G171" s="33">
        <v>1</v>
      </c>
      <c r="H171" s="33">
        <f>+D171*E171*F171*G171</f>
        <v>63</v>
      </c>
      <c r="I171" s="33"/>
      <c r="J171" s="33"/>
      <c r="K171" s="9"/>
      <c r="L171" s="9"/>
    </row>
    <row r="172" spans="1:12" ht="15">
      <c r="A172" s="30" t="s">
        <v>58</v>
      </c>
      <c r="B172" s="12" t="s">
        <v>185</v>
      </c>
      <c r="C172" s="9" t="s">
        <v>110</v>
      </c>
      <c r="D172" s="33"/>
      <c r="E172" s="33"/>
      <c r="F172" s="33"/>
      <c r="G172" s="33"/>
      <c r="H172" s="33">
        <v>5560</v>
      </c>
      <c r="I172" s="33"/>
      <c r="J172" s="33"/>
      <c r="K172" s="9"/>
      <c r="L172" s="9"/>
    </row>
    <row r="173" spans="1:12" ht="18">
      <c r="A173" s="30" t="s">
        <v>59</v>
      </c>
      <c r="B173" s="12" t="s">
        <v>275</v>
      </c>
      <c r="C173" s="32" t="s">
        <v>127</v>
      </c>
      <c r="D173" s="33">
        <v>8</v>
      </c>
      <c r="E173" s="33">
        <v>0.5</v>
      </c>
      <c r="F173" s="33">
        <v>6</v>
      </c>
      <c r="G173" s="33">
        <v>1</v>
      </c>
      <c r="H173" s="33">
        <f>+D173*E173*F173*G173</f>
        <v>24</v>
      </c>
      <c r="I173" s="33"/>
      <c r="J173" s="33"/>
      <c r="K173" s="9"/>
      <c r="L173" s="9"/>
    </row>
    <row r="174" spans="1:12" ht="30">
      <c r="A174" s="30">
        <v>10</v>
      </c>
      <c r="B174" s="12" t="s">
        <v>190</v>
      </c>
      <c r="C174" s="32"/>
      <c r="D174" s="33"/>
      <c r="E174" s="33"/>
      <c r="F174" s="33"/>
      <c r="G174" s="33"/>
      <c r="H174" s="33"/>
      <c r="I174" s="33"/>
      <c r="J174" s="33"/>
      <c r="K174" s="9"/>
      <c r="L174" s="9"/>
    </row>
    <row r="175" spans="1:12" ht="18">
      <c r="A175" s="30" t="s">
        <v>63</v>
      </c>
      <c r="B175" s="12" t="s">
        <v>191</v>
      </c>
      <c r="C175" s="32" t="s">
        <v>146</v>
      </c>
      <c r="D175" s="33">
        <v>8</v>
      </c>
      <c r="E175" s="33">
        <v>1</v>
      </c>
      <c r="F175" s="33">
        <v>3</v>
      </c>
      <c r="G175" s="33">
        <v>3</v>
      </c>
      <c r="H175" s="33">
        <f>+D175*E175*F175*G175</f>
        <v>72</v>
      </c>
      <c r="I175" s="33"/>
      <c r="J175" s="33"/>
      <c r="K175" s="17"/>
      <c r="L175" s="17"/>
    </row>
    <row r="176" spans="1:12" ht="30">
      <c r="A176" s="30" t="s">
        <v>64</v>
      </c>
      <c r="B176" s="12" t="s">
        <v>193</v>
      </c>
      <c r="C176" s="32" t="s">
        <v>146</v>
      </c>
      <c r="D176" s="33"/>
      <c r="E176" s="33"/>
      <c r="F176" s="33"/>
      <c r="G176" s="33"/>
      <c r="H176" s="33">
        <v>4.2</v>
      </c>
      <c r="I176" s="33"/>
      <c r="J176" s="33"/>
      <c r="K176" s="17"/>
      <c r="L176" s="17"/>
    </row>
    <row r="177" spans="1:12" ht="18">
      <c r="A177" s="30" t="s">
        <v>65</v>
      </c>
      <c r="B177" s="12" t="s">
        <v>195</v>
      </c>
      <c r="C177" s="32" t="s">
        <v>146</v>
      </c>
      <c r="D177" s="33">
        <v>8</v>
      </c>
      <c r="E177" s="33">
        <v>1</v>
      </c>
      <c r="F177" s="33">
        <v>3</v>
      </c>
      <c r="G177" s="33">
        <v>3</v>
      </c>
      <c r="H177" s="33">
        <f>+D177*E177*F177*G177</f>
        <v>72</v>
      </c>
      <c r="I177" s="33"/>
      <c r="J177" s="33"/>
      <c r="K177" s="17"/>
      <c r="L177" s="17"/>
    </row>
    <row r="178" spans="1:12" ht="18">
      <c r="A178" s="30" t="s">
        <v>66</v>
      </c>
      <c r="B178" s="12" t="s">
        <v>197</v>
      </c>
      <c r="C178" s="32" t="s">
        <v>146</v>
      </c>
      <c r="D178" s="33">
        <v>8</v>
      </c>
      <c r="E178" s="33">
        <v>1</v>
      </c>
      <c r="F178" s="33">
        <v>3</v>
      </c>
      <c r="G178" s="33">
        <v>3</v>
      </c>
      <c r="H178" s="33">
        <f>+D178*E178*F178*G178</f>
        <v>72</v>
      </c>
      <c r="I178" s="33"/>
      <c r="J178" s="33"/>
      <c r="K178" s="17"/>
      <c r="L178" s="17"/>
    </row>
    <row r="179" spans="1:12" ht="30">
      <c r="A179" s="30" t="s">
        <v>219</v>
      </c>
      <c r="B179" s="34" t="s">
        <v>199</v>
      </c>
      <c r="C179" s="32" t="s">
        <v>146</v>
      </c>
      <c r="D179" s="33">
        <v>8</v>
      </c>
      <c r="E179" s="33">
        <v>1</v>
      </c>
      <c r="F179" s="33">
        <v>3</v>
      </c>
      <c r="G179" s="33">
        <v>3</v>
      </c>
      <c r="H179" s="33">
        <f>+D179*E179*F179*G179</f>
        <v>72</v>
      </c>
      <c r="I179" s="33"/>
      <c r="J179" s="33"/>
      <c r="K179" s="17"/>
      <c r="L179" s="17"/>
    </row>
    <row r="180" spans="1:12" ht="27" customHeight="1">
      <c r="A180" s="30">
        <v>11</v>
      </c>
      <c r="B180" s="34" t="s">
        <v>200</v>
      </c>
      <c r="C180" s="32"/>
      <c r="D180" s="33"/>
      <c r="E180" s="33"/>
      <c r="F180" s="33"/>
      <c r="G180" s="33"/>
      <c r="H180" s="33"/>
      <c r="I180" s="33"/>
      <c r="J180" s="33"/>
      <c r="K180" s="9"/>
      <c r="L180" s="9"/>
    </row>
    <row r="181" spans="1:12" ht="18">
      <c r="A181" s="30" t="s">
        <v>151</v>
      </c>
      <c r="B181" s="8" t="s">
        <v>201</v>
      </c>
      <c r="C181" s="32" t="s">
        <v>146</v>
      </c>
      <c r="D181" s="33"/>
      <c r="E181" s="33"/>
      <c r="F181" s="33"/>
      <c r="G181" s="33"/>
      <c r="H181" s="33">
        <v>4.8</v>
      </c>
      <c r="I181" s="33"/>
      <c r="J181" s="33"/>
      <c r="K181" s="9"/>
      <c r="L181" s="9"/>
    </row>
    <row r="182" spans="1:12" ht="15">
      <c r="A182" s="30" t="s">
        <v>153</v>
      </c>
      <c r="B182" s="12" t="s">
        <v>185</v>
      </c>
      <c r="C182" s="9" t="s">
        <v>110</v>
      </c>
      <c r="D182" s="33"/>
      <c r="E182" s="33"/>
      <c r="F182" s="33"/>
      <c r="G182" s="33"/>
      <c r="H182" s="33">
        <v>120</v>
      </c>
      <c r="I182" s="33"/>
      <c r="J182" s="33"/>
      <c r="K182" s="9"/>
      <c r="L182" s="9"/>
    </row>
    <row r="183" spans="1:12" ht="18">
      <c r="A183" s="30" t="s">
        <v>155</v>
      </c>
      <c r="B183" s="12" t="s">
        <v>275</v>
      </c>
      <c r="C183" s="32" t="s">
        <v>127</v>
      </c>
      <c r="D183" s="33"/>
      <c r="E183" s="33"/>
      <c r="F183" s="33"/>
      <c r="G183" s="33"/>
      <c r="H183" s="33">
        <v>1.2</v>
      </c>
      <c r="I183" s="33"/>
      <c r="J183" s="33"/>
      <c r="K183" s="9"/>
      <c r="L183" s="9"/>
    </row>
    <row r="184" spans="1:12" ht="15">
      <c r="A184" s="30">
        <v>12</v>
      </c>
      <c r="B184" s="8" t="s">
        <v>202</v>
      </c>
      <c r="C184" s="9" t="s">
        <v>26</v>
      </c>
      <c r="D184" s="33">
        <v>8</v>
      </c>
      <c r="E184" s="33">
        <v>6</v>
      </c>
      <c r="F184" s="33">
        <v>1</v>
      </c>
      <c r="G184" s="33">
        <v>1</v>
      </c>
      <c r="H184" s="33">
        <f aca="true" t="shared" si="0" ref="H184:H189">D184*E184*F184*G184</f>
        <v>48</v>
      </c>
      <c r="I184" s="33"/>
      <c r="J184" s="33"/>
      <c r="K184" s="9"/>
      <c r="L184" s="9"/>
    </row>
    <row r="185" spans="1:12" ht="15">
      <c r="A185" s="30">
        <v>13</v>
      </c>
      <c r="B185" s="8" t="s">
        <v>203</v>
      </c>
      <c r="C185" s="9" t="s">
        <v>26</v>
      </c>
      <c r="D185" s="33">
        <v>1</v>
      </c>
      <c r="E185" s="33">
        <v>1</v>
      </c>
      <c r="F185" s="33">
        <v>1</v>
      </c>
      <c r="G185" s="33">
        <v>1</v>
      </c>
      <c r="H185" s="33">
        <f t="shared" si="0"/>
        <v>1</v>
      </c>
      <c r="I185" s="33"/>
      <c r="J185" s="33"/>
      <c r="K185" s="9"/>
      <c r="L185" s="9"/>
    </row>
    <row r="186" spans="1:12" ht="18">
      <c r="A186" s="30">
        <v>14</v>
      </c>
      <c r="B186" s="8" t="s">
        <v>204</v>
      </c>
      <c r="C186" s="32" t="s">
        <v>127</v>
      </c>
      <c r="D186" s="33">
        <v>8</v>
      </c>
      <c r="E186" s="33">
        <v>6</v>
      </c>
      <c r="F186" s="33">
        <v>0.1</v>
      </c>
      <c r="G186" s="33">
        <v>1</v>
      </c>
      <c r="H186" s="33">
        <f t="shared" si="0"/>
        <v>4.800000000000001</v>
      </c>
      <c r="I186" s="33"/>
      <c r="J186" s="33"/>
      <c r="K186" s="38"/>
      <c r="L186" s="9"/>
    </row>
    <row r="187" spans="1:12" ht="18">
      <c r="A187" s="30">
        <v>15</v>
      </c>
      <c r="B187" s="8" t="s">
        <v>205</v>
      </c>
      <c r="C187" s="32" t="s">
        <v>127</v>
      </c>
      <c r="D187" s="33">
        <v>10</v>
      </c>
      <c r="E187" s="33">
        <v>8</v>
      </c>
      <c r="F187" s="33">
        <v>0.1</v>
      </c>
      <c r="G187" s="33">
        <v>1</v>
      </c>
      <c r="H187" s="33">
        <f t="shared" si="0"/>
        <v>8</v>
      </c>
      <c r="I187" s="33"/>
      <c r="J187" s="33"/>
      <c r="K187" s="38"/>
      <c r="L187" s="9"/>
    </row>
    <row r="188" spans="1:12" ht="30">
      <c r="A188" s="30">
        <v>16</v>
      </c>
      <c r="B188" s="8" t="s">
        <v>206</v>
      </c>
      <c r="C188" s="32" t="s">
        <v>146</v>
      </c>
      <c r="D188" s="33">
        <v>10</v>
      </c>
      <c r="E188" s="33">
        <v>8</v>
      </c>
      <c r="F188" s="33">
        <v>1</v>
      </c>
      <c r="G188" s="33">
        <v>1</v>
      </c>
      <c r="H188" s="33">
        <f t="shared" si="0"/>
        <v>80</v>
      </c>
      <c r="I188" s="33"/>
      <c r="J188" s="33"/>
      <c r="K188" s="9"/>
      <c r="L188" s="9"/>
    </row>
    <row r="189" spans="1:12" ht="30">
      <c r="A189" s="30">
        <v>17</v>
      </c>
      <c r="B189" s="31" t="s">
        <v>278</v>
      </c>
      <c r="C189" s="32" t="s">
        <v>127</v>
      </c>
      <c r="D189" s="32">
        <v>2</v>
      </c>
      <c r="E189" s="32">
        <v>1</v>
      </c>
      <c r="F189" s="32">
        <v>1</v>
      </c>
      <c r="G189" s="32">
        <v>2</v>
      </c>
      <c r="H189" s="33">
        <f t="shared" si="0"/>
        <v>4</v>
      </c>
      <c r="I189" s="33"/>
      <c r="J189" s="33"/>
      <c r="K189" s="9"/>
      <c r="L189" s="9"/>
    </row>
    <row r="190" spans="1:12" ht="30">
      <c r="A190" s="30">
        <v>18</v>
      </c>
      <c r="B190" s="31" t="s">
        <v>207</v>
      </c>
      <c r="C190" s="9" t="s">
        <v>26</v>
      </c>
      <c r="D190" s="9"/>
      <c r="E190" s="9"/>
      <c r="F190" s="9"/>
      <c r="G190" s="9"/>
      <c r="H190" s="9">
        <v>4</v>
      </c>
      <c r="I190" s="9"/>
      <c r="J190" s="9"/>
      <c r="K190" s="9"/>
      <c r="L190" s="9"/>
    </row>
    <row r="191" spans="1:12" ht="27" customHeight="1">
      <c r="A191" s="43" t="s">
        <v>99</v>
      </c>
      <c r="B191" s="124" t="s">
        <v>220</v>
      </c>
      <c r="C191" s="125"/>
      <c r="D191" s="125"/>
      <c r="E191" s="125"/>
      <c r="F191" s="125"/>
      <c r="G191" s="125"/>
      <c r="H191" s="125"/>
      <c r="I191" s="125"/>
      <c r="J191" s="125"/>
      <c r="K191" s="125"/>
      <c r="L191" s="126"/>
    </row>
    <row r="192" spans="1:12" ht="30">
      <c r="A192" s="30">
        <v>1</v>
      </c>
      <c r="B192" s="34" t="s">
        <v>221</v>
      </c>
      <c r="C192" s="32" t="s">
        <v>26</v>
      </c>
      <c r="D192" s="33"/>
      <c r="E192" s="33"/>
      <c r="F192" s="33"/>
      <c r="G192" s="33"/>
      <c r="H192" s="33">
        <v>1</v>
      </c>
      <c r="I192" s="33"/>
      <c r="J192" s="33"/>
      <c r="K192" s="17"/>
      <c r="L192" s="9"/>
    </row>
    <row r="193" spans="1:12" ht="15">
      <c r="A193" s="30">
        <v>2</v>
      </c>
      <c r="B193" s="34" t="s">
        <v>222</v>
      </c>
      <c r="C193" s="32" t="s">
        <v>26</v>
      </c>
      <c r="D193" s="33"/>
      <c r="E193" s="33"/>
      <c r="F193" s="33"/>
      <c r="G193" s="33"/>
      <c r="H193" s="33">
        <v>1</v>
      </c>
      <c r="I193" s="33"/>
      <c r="J193" s="33"/>
      <c r="K193" s="17"/>
      <c r="L193" s="9"/>
    </row>
    <row r="194" spans="1:12" ht="30">
      <c r="A194" s="30">
        <v>3</v>
      </c>
      <c r="B194" s="12" t="s">
        <v>190</v>
      </c>
      <c r="C194" s="32"/>
      <c r="D194" s="33"/>
      <c r="E194" s="33"/>
      <c r="F194" s="33"/>
      <c r="G194" s="33"/>
      <c r="H194" s="33"/>
      <c r="I194" s="33"/>
      <c r="J194" s="33"/>
      <c r="K194" s="17"/>
      <c r="L194" s="9"/>
    </row>
    <row r="195" spans="1:12" ht="18">
      <c r="A195" s="30" t="s">
        <v>24</v>
      </c>
      <c r="B195" s="12" t="s">
        <v>191</v>
      </c>
      <c r="C195" s="32" t="s">
        <v>146</v>
      </c>
      <c r="D195" s="33">
        <v>6</v>
      </c>
      <c r="E195" s="33">
        <v>1</v>
      </c>
      <c r="F195" s="33">
        <v>3</v>
      </c>
      <c r="G195" s="33">
        <v>3</v>
      </c>
      <c r="H195" s="33">
        <f>+D195*E195*F195*G195</f>
        <v>54</v>
      </c>
      <c r="I195" s="33"/>
      <c r="J195" s="33"/>
      <c r="K195" s="17"/>
      <c r="L195" s="9"/>
    </row>
    <row r="196" spans="1:12" ht="30">
      <c r="A196" s="30" t="s">
        <v>27</v>
      </c>
      <c r="B196" s="12" t="s">
        <v>193</v>
      </c>
      <c r="C196" s="32" t="s">
        <v>146</v>
      </c>
      <c r="D196" s="33"/>
      <c r="E196" s="33"/>
      <c r="F196" s="33"/>
      <c r="G196" s="33"/>
      <c r="H196" s="33">
        <v>4.2</v>
      </c>
      <c r="I196" s="33"/>
      <c r="J196" s="33"/>
      <c r="K196" s="17"/>
      <c r="L196" s="9"/>
    </row>
    <row r="197" spans="1:12" ht="18">
      <c r="A197" s="30" t="s">
        <v>30</v>
      </c>
      <c r="B197" s="12" t="s">
        <v>195</v>
      </c>
      <c r="C197" s="32" t="s">
        <v>146</v>
      </c>
      <c r="D197" s="33">
        <v>6</v>
      </c>
      <c r="E197" s="33">
        <v>1</v>
      </c>
      <c r="F197" s="33">
        <v>3</v>
      </c>
      <c r="G197" s="33">
        <v>3</v>
      </c>
      <c r="H197" s="33">
        <f>+D197*E197*F197*G197</f>
        <v>54</v>
      </c>
      <c r="I197" s="33"/>
      <c r="J197" s="33"/>
      <c r="K197" s="17"/>
      <c r="L197" s="9"/>
    </row>
    <row r="198" spans="1:12" ht="18">
      <c r="A198" s="30" t="s">
        <v>223</v>
      </c>
      <c r="B198" s="12" t="s">
        <v>197</v>
      </c>
      <c r="C198" s="32" t="s">
        <v>146</v>
      </c>
      <c r="D198" s="33">
        <v>6</v>
      </c>
      <c r="E198" s="33">
        <v>1</v>
      </c>
      <c r="F198" s="33">
        <v>3</v>
      </c>
      <c r="G198" s="33">
        <v>3</v>
      </c>
      <c r="H198" s="33">
        <f>+D198*E198*F198*G198</f>
        <v>54</v>
      </c>
      <c r="I198" s="33"/>
      <c r="J198" s="33"/>
      <c r="K198" s="17"/>
      <c r="L198" s="9"/>
    </row>
    <row r="199" spans="1:12" ht="30">
      <c r="A199" s="30" t="s">
        <v>224</v>
      </c>
      <c r="B199" s="34" t="s">
        <v>199</v>
      </c>
      <c r="C199" s="32" t="s">
        <v>146</v>
      </c>
      <c r="D199" s="33">
        <v>6</v>
      </c>
      <c r="E199" s="33">
        <v>1</v>
      </c>
      <c r="F199" s="33">
        <v>3</v>
      </c>
      <c r="G199" s="33">
        <v>3</v>
      </c>
      <c r="H199" s="33">
        <f>+D199*E199*F199*G199</f>
        <v>54</v>
      </c>
      <c r="I199" s="33"/>
      <c r="J199" s="33"/>
      <c r="K199" s="17"/>
      <c r="L199" s="9"/>
    </row>
    <row r="200" spans="1:12" ht="18">
      <c r="A200" s="30">
        <v>4</v>
      </c>
      <c r="B200" s="34" t="s">
        <v>276</v>
      </c>
      <c r="C200" s="32" t="s">
        <v>127</v>
      </c>
      <c r="D200" s="33">
        <v>7.5</v>
      </c>
      <c r="E200" s="33">
        <v>0.4</v>
      </c>
      <c r="F200" s="33">
        <v>6.3</v>
      </c>
      <c r="G200" s="33">
        <v>1</v>
      </c>
      <c r="H200" s="33">
        <f>+D200*E200*F200*G200</f>
        <v>18.9</v>
      </c>
      <c r="I200" s="33"/>
      <c r="J200" s="33"/>
      <c r="K200" s="17"/>
      <c r="L200" s="9"/>
    </row>
    <row r="201" spans="1:12" ht="15">
      <c r="A201" s="30">
        <v>5</v>
      </c>
      <c r="B201" s="31" t="s">
        <v>181</v>
      </c>
      <c r="C201" s="32" t="s">
        <v>130</v>
      </c>
      <c r="D201" s="33">
        <f>H200</f>
        <v>18.9</v>
      </c>
      <c r="E201" s="33">
        <v>1</v>
      </c>
      <c r="F201" s="33">
        <v>2.2</v>
      </c>
      <c r="G201" s="33">
        <v>1</v>
      </c>
      <c r="H201" s="33">
        <f>ROUND((+D201*E201*F201*G201),2)</f>
        <v>41.58</v>
      </c>
      <c r="I201" s="33"/>
      <c r="J201" s="33"/>
      <c r="K201" s="17"/>
      <c r="L201" s="9"/>
    </row>
    <row r="202" spans="1:12" ht="30">
      <c r="A202" s="30">
        <v>6</v>
      </c>
      <c r="B202" s="34" t="s">
        <v>187</v>
      </c>
      <c r="C202" s="9"/>
      <c r="D202" s="33"/>
      <c r="E202" s="33"/>
      <c r="F202" s="33"/>
      <c r="G202" s="33"/>
      <c r="H202" s="33"/>
      <c r="I202" s="33"/>
      <c r="J202" s="33"/>
      <c r="K202" s="17"/>
      <c r="L202" s="9"/>
    </row>
    <row r="203" spans="1:12" ht="15">
      <c r="A203" s="30">
        <v>7</v>
      </c>
      <c r="B203" s="8" t="s">
        <v>188</v>
      </c>
      <c r="C203" s="32" t="s">
        <v>184</v>
      </c>
      <c r="D203" s="33">
        <v>7.5</v>
      </c>
      <c r="E203" s="33">
        <v>6.3</v>
      </c>
      <c r="F203" s="33">
        <v>1</v>
      </c>
      <c r="G203" s="33">
        <v>1</v>
      </c>
      <c r="H203" s="33">
        <f>+D203*E203*F203*G203</f>
        <v>47.25</v>
      </c>
      <c r="I203" s="33"/>
      <c r="J203" s="33"/>
      <c r="K203" s="17"/>
      <c r="L203" s="9"/>
    </row>
    <row r="204" spans="1:12" ht="15">
      <c r="A204" s="30">
        <v>8</v>
      </c>
      <c r="B204" s="12" t="s">
        <v>185</v>
      </c>
      <c r="C204" s="9" t="s">
        <v>110</v>
      </c>
      <c r="D204" s="33"/>
      <c r="E204" s="33"/>
      <c r="F204" s="33"/>
      <c r="G204" s="33"/>
      <c r="H204" s="33">
        <v>3750</v>
      </c>
      <c r="I204" s="33"/>
      <c r="J204" s="33"/>
      <c r="K204" s="17"/>
      <c r="L204" s="9"/>
    </row>
    <row r="205" spans="1:12" ht="18">
      <c r="A205" s="30">
        <v>9</v>
      </c>
      <c r="B205" s="12" t="s">
        <v>275</v>
      </c>
      <c r="C205" s="32" t="s">
        <v>127</v>
      </c>
      <c r="D205" s="33">
        <v>7.5</v>
      </c>
      <c r="E205" s="33">
        <v>0.4</v>
      </c>
      <c r="F205" s="33">
        <v>6.3</v>
      </c>
      <c r="G205" s="33">
        <v>1</v>
      </c>
      <c r="H205" s="33">
        <f>+D205*E205*F205*G205</f>
        <v>18.9</v>
      </c>
      <c r="I205" s="33"/>
      <c r="J205" s="33"/>
      <c r="K205" s="17"/>
      <c r="L205" s="9"/>
    </row>
    <row r="206" spans="1:12" ht="30">
      <c r="A206" s="30">
        <v>10</v>
      </c>
      <c r="B206" s="12" t="s">
        <v>190</v>
      </c>
      <c r="C206" s="32"/>
      <c r="D206" s="33"/>
      <c r="E206" s="33"/>
      <c r="F206" s="33"/>
      <c r="G206" s="33"/>
      <c r="H206" s="33"/>
      <c r="I206" s="33"/>
      <c r="J206" s="33"/>
      <c r="K206" s="17"/>
      <c r="L206" s="9"/>
    </row>
    <row r="207" spans="1:12" ht="18">
      <c r="A207" s="30">
        <v>11</v>
      </c>
      <c r="B207" s="12" t="s">
        <v>191</v>
      </c>
      <c r="C207" s="32" t="s">
        <v>146</v>
      </c>
      <c r="D207" s="33">
        <v>12</v>
      </c>
      <c r="E207" s="33">
        <v>1</v>
      </c>
      <c r="F207" s="33">
        <v>3</v>
      </c>
      <c r="G207" s="33">
        <v>1</v>
      </c>
      <c r="H207" s="33">
        <f>+D207*E207*F207*G207</f>
        <v>36</v>
      </c>
      <c r="I207" s="33"/>
      <c r="J207" s="33"/>
      <c r="K207" s="17"/>
      <c r="L207" s="9"/>
    </row>
    <row r="208" spans="1:12" ht="30">
      <c r="A208" s="30">
        <v>12</v>
      </c>
      <c r="B208" s="12" t="s">
        <v>193</v>
      </c>
      <c r="C208" s="32" t="s">
        <v>146</v>
      </c>
      <c r="D208" s="33"/>
      <c r="E208" s="33"/>
      <c r="F208" s="33"/>
      <c r="G208" s="33"/>
      <c r="H208" s="33">
        <v>4.2</v>
      </c>
      <c r="I208" s="33"/>
      <c r="J208" s="33"/>
      <c r="K208" s="17"/>
      <c r="L208" s="9"/>
    </row>
    <row r="209" spans="1:12" ht="18">
      <c r="A209" s="30">
        <v>13</v>
      </c>
      <c r="B209" s="12" t="s">
        <v>195</v>
      </c>
      <c r="C209" s="32" t="s">
        <v>146</v>
      </c>
      <c r="D209" s="33">
        <v>12</v>
      </c>
      <c r="E209" s="33">
        <v>1</v>
      </c>
      <c r="F209" s="33">
        <v>3</v>
      </c>
      <c r="G209" s="33">
        <v>1</v>
      </c>
      <c r="H209" s="33">
        <f>+D209*E209*F209*G209</f>
        <v>36</v>
      </c>
      <c r="I209" s="33"/>
      <c r="J209" s="33"/>
      <c r="K209" s="17"/>
      <c r="L209" s="9"/>
    </row>
    <row r="210" spans="1:12" ht="18">
      <c r="A210" s="30">
        <v>14</v>
      </c>
      <c r="B210" s="12" t="s">
        <v>197</v>
      </c>
      <c r="C210" s="32" t="s">
        <v>146</v>
      </c>
      <c r="D210" s="33">
        <v>12</v>
      </c>
      <c r="E210" s="33">
        <v>1</v>
      </c>
      <c r="F210" s="33">
        <v>3</v>
      </c>
      <c r="G210" s="33">
        <v>1</v>
      </c>
      <c r="H210" s="33">
        <f>+D210*E210*F210*G210</f>
        <v>36</v>
      </c>
      <c r="I210" s="33"/>
      <c r="J210" s="33"/>
      <c r="K210" s="17"/>
      <c r="L210" s="9"/>
    </row>
    <row r="211" spans="1:12" ht="30">
      <c r="A211" s="30">
        <v>15</v>
      </c>
      <c r="B211" s="34" t="s">
        <v>199</v>
      </c>
      <c r="C211" s="32" t="s">
        <v>146</v>
      </c>
      <c r="D211" s="33">
        <v>12</v>
      </c>
      <c r="E211" s="33">
        <v>1</v>
      </c>
      <c r="F211" s="33">
        <v>3</v>
      </c>
      <c r="G211" s="33">
        <v>1</v>
      </c>
      <c r="H211" s="33">
        <f>+D211*E211*F211*G211</f>
        <v>36</v>
      </c>
      <c r="I211" s="33"/>
      <c r="J211" s="33"/>
      <c r="K211" s="17"/>
      <c r="L211" s="9"/>
    </row>
    <row r="212" spans="1:12" ht="15">
      <c r="A212" s="30">
        <v>16</v>
      </c>
      <c r="B212" s="8" t="s">
        <v>202</v>
      </c>
      <c r="C212" s="9" t="s">
        <v>26</v>
      </c>
      <c r="D212" s="33">
        <v>6.9</v>
      </c>
      <c r="E212" s="33">
        <v>4.1</v>
      </c>
      <c r="F212" s="33">
        <v>1</v>
      </c>
      <c r="G212" s="33">
        <v>1</v>
      </c>
      <c r="H212" s="33">
        <f aca="true" t="shared" si="1" ref="H212:H217">D212*E212*F212*G212</f>
        <v>28.29</v>
      </c>
      <c r="I212" s="33"/>
      <c r="J212" s="33"/>
      <c r="K212" s="9"/>
      <c r="L212" s="9"/>
    </row>
    <row r="213" spans="1:12" ht="15">
      <c r="A213" s="30">
        <v>17</v>
      </c>
      <c r="B213" s="8" t="s">
        <v>203</v>
      </c>
      <c r="C213" s="9" t="s">
        <v>26</v>
      </c>
      <c r="D213" s="33">
        <v>1</v>
      </c>
      <c r="E213" s="33">
        <v>1</v>
      </c>
      <c r="F213" s="33">
        <v>1</v>
      </c>
      <c r="G213" s="33">
        <v>1</v>
      </c>
      <c r="H213" s="33">
        <f t="shared" si="1"/>
        <v>1</v>
      </c>
      <c r="I213" s="33"/>
      <c r="J213" s="33"/>
      <c r="K213" s="9"/>
      <c r="L213" s="9"/>
    </row>
    <row r="214" spans="1:12" ht="18">
      <c r="A214" s="30">
        <v>18</v>
      </c>
      <c r="B214" s="8" t="s">
        <v>204</v>
      </c>
      <c r="C214" s="32" t="s">
        <v>127</v>
      </c>
      <c r="D214" s="33">
        <v>6.9</v>
      </c>
      <c r="E214" s="33">
        <v>4.1</v>
      </c>
      <c r="F214" s="33">
        <v>0.1</v>
      </c>
      <c r="G214" s="33">
        <v>1</v>
      </c>
      <c r="H214" s="33">
        <f t="shared" si="1"/>
        <v>2.829</v>
      </c>
      <c r="I214" s="33"/>
      <c r="J214" s="33"/>
      <c r="K214" s="38"/>
      <c r="L214" s="9"/>
    </row>
    <row r="215" spans="1:12" ht="18">
      <c r="A215" s="30">
        <v>19</v>
      </c>
      <c r="B215" s="8" t="s">
        <v>205</v>
      </c>
      <c r="C215" s="32" t="s">
        <v>127</v>
      </c>
      <c r="D215" s="33">
        <v>8</v>
      </c>
      <c r="E215" s="33">
        <v>8</v>
      </c>
      <c r="F215" s="33">
        <v>0.1</v>
      </c>
      <c r="G215" s="33">
        <v>1</v>
      </c>
      <c r="H215" s="33">
        <f t="shared" si="1"/>
        <v>6.4</v>
      </c>
      <c r="I215" s="33"/>
      <c r="J215" s="33"/>
      <c r="K215" s="38"/>
      <c r="L215" s="9"/>
    </row>
    <row r="216" spans="1:12" ht="30">
      <c r="A216" s="30">
        <v>20</v>
      </c>
      <c r="B216" s="8" t="s">
        <v>206</v>
      </c>
      <c r="C216" s="32" t="s">
        <v>146</v>
      </c>
      <c r="D216" s="33">
        <v>8</v>
      </c>
      <c r="E216" s="33">
        <v>8</v>
      </c>
      <c r="F216" s="33">
        <v>1</v>
      </c>
      <c r="G216" s="33">
        <v>1</v>
      </c>
      <c r="H216" s="33">
        <f t="shared" si="1"/>
        <v>64</v>
      </c>
      <c r="I216" s="33"/>
      <c r="J216" s="33"/>
      <c r="K216" s="9"/>
      <c r="L216" s="9"/>
    </row>
    <row r="217" spans="1:12" ht="30">
      <c r="A217" s="30">
        <v>21</v>
      </c>
      <c r="B217" s="31" t="s">
        <v>225</v>
      </c>
      <c r="C217" s="32" t="s">
        <v>127</v>
      </c>
      <c r="D217" s="32">
        <v>2</v>
      </c>
      <c r="E217" s="32">
        <v>1</v>
      </c>
      <c r="F217" s="32">
        <v>1</v>
      </c>
      <c r="G217" s="32">
        <v>2</v>
      </c>
      <c r="H217" s="33">
        <f t="shared" si="1"/>
        <v>4</v>
      </c>
      <c r="I217" s="33"/>
      <c r="J217" s="33"/>
      <c r="K217" s="9"/>
      <c r="L217" s="9"/>
    </row>
    <row r="218" spans="1:12" ht="30">
      <c r="A218" s="30">
        <v>22</v>
      </c>
      <c r="B218" s="31" t="s">
        <v>207</v>
      </c>
      <c r="C218" s="9" t="s">
        <v>26</v>
      </c>
      <c r="D218" s="9"/>
      <c r="E218" s="9"/>
      <c r="F218" s="9"/>
      <c r="G218" s="9"/>
      <c r="H218" s="9">
        <v>4</v>
      </c>
      <c r="I218" s="9"/>
      <c r="J218" s="9"/>
      <c r="K218" s="9"/>
      <c r="L218" s="9"/>
    </row>
    <row r="219" spans="1:12" ht="27" customHeight="1">
      <c r="A219" s="28" t="s">
        <v>226</v>
      </c>
      <c r="B219" s="115" t="s">
        <v>227</v>
      </c>
      <c r="C219" s="116"/>
      <c r="D219" s="116"/>
      <c r="E219" s="116"/>
      <c r="F219" s="116"/>
      <c r="G219" s="116"/>
      <c r="H219" s="117"/>
      <c r="I219" s="73"/>
      <c r="J219" s="73"/>
      <c r="K219" s="29"/>
      <c r="L219" s="29"/>
    </row>
    <row r="220" spans="1:12" ht="30">
      <c r="A220" s="30" t="s">
        <v>228</v>
      </c>
      <c r="B220" s="31" t="s">
        <v>229</v>
      </c>
      <c r="C220" s="32" t="s">
        <v>16</v>
      </c>
      <c r="D220" s="33">
        <v>150</v>
      </c>
      <c r="E220" s="33">
        <v>1</v>
      </c>
      <c r="F220" s="33">
        <v>1</v>
      </c>
      <c r="G220" s="33">
        <v>2</v>
      </c>
      <c r="H220" s="33">
        <f>D220*E220*F220*G220</f>
        <v>300</v>
      </c>
      <c r="I220" s="33"/>
      <c r="J220" s="33"/>
      <c r="K220" s="9"/>
      <c r="L220" s="9"/>
    </row>
    <row r="221" spans="1:12" ht="15">
      <c r="A221" s="30">
        <v>2</v>
      </c>
      <c r="B221" s="31" t="s">
        <v>230</v>
      </c>
      <c r="C221" s="32" t="s">
        <v>26</v>
      </c>
      <c r="D221" s="33">
        <v>30</v>
      </c>
      <c r="E221" s="33">
        <v>1</v>
      </c>
      <c r="F221" s="33">
        <v>1</v>
      </c>
      <c r="G221" s="33">
        <v>1</v>
      </c>
      <c r="H221" s="33">
        <f>D221*E221*F221*G221</f>
        <v>30</v>
      </c>
      <c r="I221" s="33"/>
      <c r="J221" s="33"/>
      <c r="K221" s="9"/>
      <c r="L221" s="9"/>
    </row>
    <row r="222" spans="1:12" ht="30">
      <c r="A222" s="30">
        <v>3</v>
      </c>
      <c r="B222" s="31" t="s">
        <v>231</v>
      </c>
      <c r="C222" s="32" t="s">
        <v>16</v>
      </c>
      <c r="D222" s="33">
        <f>+H220/2</f>
        <v>150</v>
      </c>
      <c r="E222" s="33">
        <v>1</v>
      </c>
      <c r="F222" s="33">
        <v>1</v>
      </c>
      <c r="G222" s="33">
        <v>1</v>
      </c>
      <c r="H222" s="33">
        <f>D222*E222*F222*G222</f>
        <v>150</v>
      </c>
      <c r="I222" s="33"/>
      <c r="J222" s="33"/>
      <c r="K222" s="9"/>
      <c r="L222" s="9"/>
    </row>
    <row r="223" spans="1:12" ht="15">
      <c r="A223" s="80"/>
      <c r="B223" s="102" t="s">
        <v>261</v>
      </c>
      <c r="C223" s="103"/>
      <c r="D223" s="103"/>
      <c r="E223" s="103"/>
      <c r="F223" s="103"/>
      <c r="G223" s="103"/>
      <c r="H223" s="103"/>
      <c r="I223" s="103"/>
      <c r="J223" s="103"/>
      <c r="K223" s="104"/>
      <c r="L223" s="79"/>
    </row>
    <row r="224" spans="1:12" ht="42.75">
      <c r="A224" s="46" t="s">
        <v>232</v>
      </c>
      <c r="B224" s="47" t="s">
        <v>233</v>
      </c>
      <c r="C224" s="48" t="s">
        <v>234</v>
      </c>
      <c r="D224" s="132" t="s">
        <v>235</v>
      </c>
      <c r="E224" s="132"/>
      <c r="F224" s="133" t="s">
        <v>236</v>
      </c>
      <c r="G224" s="133"/>
      <c r="H224" s="5" t="s">
        <v>237</v>
      </c>
      <c r="I224" s="5"/>
      <c r="J224" s="5"/>
      <c r="K224" s="49"/>
      <c r="L224" s="49"/>
    </row>
    <row r="225" spans="1:12" ht="15" customHeight="1">
      <c r="A225" s="20" t="s">
        <v>121</v>
      </c>
      <c r="B225" s="91" t="s">
        <v>238</v>
      </c>
      <c r="C225" s="92"/>
      <c r="D225" s="92"/>
      <c r="E225" s="92"/>
      <c r="F225" s="92"/>
      <c r="G225" s="92"/>
      <c r="H225" s="92"/>
      <c r="I225" s="92"/>
      <c r="J225" s="92"/>
      <c r="K225" s="92"/>
      <c r="L225" s="93"/>
    </row>
    <row r="226" spans="1:12" ht="15">
      <c r="A226" s="50">
        <v>1</v>
      </c>
      <c r="B226" s="51" t="s">
        <v>239</v>
      </c>
      <c r="C226" s="35"/>
      <c r="D226" s="121"/>
      <c r="E226" s="123"/>
      <c r="F226" s="121"/>
      <c r="G226" s="123"/>
      <c r="H226" s="35"/>
      <c r="I226" s="35"/>
      <c r="J226" s="35"/>
      <c r="K226" s="10"/>
      <c r="L226" s="10"/>
    </row>
    <row r="227" spans="1:12" ht="15">
      <c r="A227" s="52">
        <v>1.1</v>
      </c>
      <c r="B227" s="53" t="s">
        <v>240</v>
      </c>
      <c r="C227" s="35" t="s">
        <v>130</v>
      </c>
      <c r="D227" s="121">
        <v>0.096</v>
      </c>
      <c r="E227" s="123"/>
      <c r="F227" s="121">
        <v>80</v>
      </c>
      <c r="G227" s="123"/>
      <c r="H227" s="35">
        <f>D227*F227</f>
        <v>7.68</v>
      </c>
      <c r="I227" s="35"/>
      <c r="J227" s="35"/>
      <c r="K227" s="10"/>
      <c r="L227" s="9"/>
    </row>
    <row r="228" spans="1:12" ht="15">
      <c r="A228" s="52">
        <v>1.2</v>
      </c>
      <c r="B228" s="51" t="s">
        <v>241</v>
      </c>
      <c r="C228" s="35" t="s">
        <v>130</v>
      </c>
      <c r="D228" s="121">
        <v>0.096</v>
      </c>
      <c r="E228" s="123"/>
      <c r="F228" s="121">
        <v>80</v>
      </c>
      <c r="G228" s="123"/>
      <c r="H228" s="35">
        <f>D228*F228</f>
        <v>7.68</v>
      </c>
      <c r="I228" s="35"/>
      <c r="J228" s="35"/>
      <c r="K228" s="10"/>
      <c r="L228" s="9"/>
    </row>
    <row r="229" spans="1:12" ht="15">
      <c r="A229" s="52">
        <v>1.3</v>
      </c>
      <c r="B229" s="51" t="s">
        <v>242</v>
      </c>
      <c r="C229" s="35" t="s">
        <v>130</v>
      </c>
      <c r="D229" s="121">
        <v>0.48</v>
      </c>
      <c r="E229" s="123"/>
      <c r="F229" s="121">
        <v>80</v>
      </c>
      <c r="G229" s="123"/>
      <c r="H229" s="35">
        <f>D229*F229</f>
        <v>38.4</v>
      </c>
      <c r="I229" s="35"/>
      <c r="J229" s="35"/>
      <c r="K229" s="10"/>
      <c r="L229" s="9"/>
    </row>
    <row r="230" spans="1:12" ht="18">
      <c r="A230" s="52">
        <v>1.4</v>
      </c>
      <c r="B230" s="51" t="s">
        <v>243</v>
      </c>
      <c r="C230" s="35" t="s">
        <v>127</v>
      </c>
      <c r="D230" s="121">
        <v>0.45</v>
      </c>
      <c r="E230" s="123"/>
      <c r="F230" s="121">
        <v>80</v>
      </c>
      <c r="G230" s="123"/>
      <c r="H230" s="35">
        <f>D230*F230</f>
        <v>36</v>
      </c>
      <c r="I230" s="35"/>
      <c r="J230" s="35"/>
      <c r="K230" s="10"/>
      <c r="L230" s="9"/>
    </row>
    <row r="231" spans="1:12" ht="15">
      <c r="A231" s="52">
        <v>1.5</v>
      </c>
      <c r="B231" s="51" t="s">
        <v>244</v>
      </c>
      <c r="C231" s="35" t="s">
        <v>26</v>
      </c>
      <c r="D231" s="121"/>
      <c r="E231" s="123"/>
      <c r="F231" s="121"/>
      <c r="G231" s="123"/>
      <c r="H231" s="35">
        <v>2</v>
      </c>
      <c r="I231" s="35"/>
      <c r="J231" s="35"/>
      <c r="K231" s="10"/>
      <c r="L231" s="9"/>
    </row>
    <row r="232" spans="1:12" ht="15">
      <c r="A232" s="52">
        <v>2</v>
      </c>
      <c r="B232" s="54" t="s">
        <v>245</v>
      </c>
      <c r="C232" s="35"/>
      <c r="D232" s="121"/>
      <c r="E232" s="123"/>
      <c r="F232" s="121"/>
      <c r="G232" s="123"/>
      <c r="H232" s="35"/>
      <c r="I232" s="35"/>
      <c r="J232" s="35"/>
      <c r="K232" s="10"/>
      <c r="L232" s="9"/>
    </row>
    <row r="233" spans="1:12" ht="15">
      <c r="A233" s="52">
        <v>2.1</v>
      </c>
      <c r="B233" s="53" t="s">
        <v>240</v>
      </c>
      <c r="C233" s="35" t="s">
        <v>130</v>
      </c>
      <c r="D233" s="121">
        <v>0.096</v>
      </c>
      <c r="E233" s="123"/>
      <c r="F233" s="121">
        <v>48</v>
      </c>
      <c r="G233" s="123"/>
      <c r="H233" s="35">
        <f aca="true" t="shared" si="2" ref="H233:H240">D233*F233</f>
        <v>4.6080000000000005</v>
      </c>
      <c r="I233" s="35"/>
      <c r="J233" s="35"/>
      <c r="K233" s="10"/>
      <c r="L233" s="9"/>
    </row>
    <row r="234" spans="1:12" ht="15">
      <c r="A234" s="52">
        <v>2.2</v>
      </c>
      <c r="B234" s="51" t="s">
        <v>241</v>
      </c>
      <c r="C234" s="35" t="s">
        <v>130</v>
      </c>
      <c r="D234" s="121">
        <v>0.096</v>
      </c>
      <c r="E234" s="123"/>
      <c r="F234" s="121">
        <v>48</v>
      </c>
      <c r="G234" s="123"/>
      <c r="H234" s="35">
        <f t="shared" si="2"/>
        <v>4.6080000000000005</v>
      </c>
      <c r="I234" s="35"/>
      <c r="J234" s="35"/>
      <c r="K234" s="10"/>
      <c r="L234" s="9"/>
    </row>
    <row r="235" spans="1:12" ht="18">
      <c r="A235" s="52">
        <v>2.3</v>
      </c>
      <c r="B235" s="53" t="s">
        <v>246</v>
      </c>
      <c r="C235" s="35" t="s">
        <v>146</v>
      </c>
      <c r="D235" s="130">
        <v>1</v>
      </c>
      <c r="E235" s="131"/>
      <c r="F235" s="121">
        <v>48</v>
      </c>
      <c r="G235" s="123"/>
      <c r="H235" s="35">
        <f t="shared" si="2"/>
        <v>48</v>
      </c>
      <c r="I235" s="35"/>
      <c r="J235" s="35"/>
      <c r="K235" s="10"/>
      <c r="L235" s="9"/>
    </row>
    <row r="236" spans="1:12" ht="15">
      <c r="A236" s="50">
        <v>3</v>
      </c>
      <c r="B236" s="51" t="s">
        <v>247</v>
      </c>
      <c r="C236" s="35"/>
      <c r="D236" s="121"/>
      <c r="E236" s="123"/>
      <c r="F236" s="121"/>
      <c r="G236" s="123"/>
      <c r="H236" s="35"/>
      <c r="I236" s="35"/>
      <c r="J236" s="35"/>
      <c r="K236" s="10"/>
      <c r="L236" s="9"/>
    </row>
    <row r="237" spans="1:12" ht="15">
      <c r="A237" s="52">
        <v>3.1</v>
      </c>
      <c r="B237" s="53" t="s">
        <v>240</v>
      </c>
      <c r="C237" s="35" t="s">
        <v>130</v>
      </c>
      <c r="D237" s="121">
        <v>0.096</v>
      </c>
      <c r="E237" s="123"/>
      <c r="F237" s="121">
        <v>340</v>
      </c>
      <c r="G237" s="123"/>
      <c r="H237" s="35">
        <f t="shared" si="2"/>
        <v>32.64</v>
      </c>
      <c r="I237" s="35"/>
      <c r="J237" s="35"/>
      <c r="K237" s="10"/>
      <c r="L237" s="9"/>
    </row>
    <row r="238" spans="1:12" ht="18">
      <c r="A238" s="52">
        <v>3.2</v>
      </c>
      <c r="B238" s="51" t="s">
        <v>248</v>
      </c>
      <c r="C238" s="35" t="s">
        <v>127</v>
      </c>
      <c r="D238" s="121">
        <v>0.18</v>
      </c>
      <c r="E238" s="123"/>
      <c r="F238" s="121">
        <v>340</v>
      </c>
      <c r="G238" s="123"/>
      <c r="H238" s="35">
        <f t="shared" si="2"/>
        <v>61.199999999999996</v>
      </c>
      <c r="I238" s="35"/>
      <c r="J238" s="35"/>
      <c r="K238" s="10"/>
      <c r="L238" s="9"/>
    </row>
    <row r="239" spans="1:12" ht="15">
      <c r="A239" s="52">
        <v>4</v>
      </c>
      <c r="B239" s="54" t="s">
        <v>245</v>
      </c>
      <c r="C239" s="35"/>
      <c r="D239" s="121"/>
      <c r="E239" s="123"/>
      <c r="F239" s="121"/>
      <c r="G239" s="123"/>
      <c r="H239" s="35"/>
      <c r="I239" s="35"/>
      <c r="J239" s="35"/>
      <c r="K239" s="10"/>
      <c r="L239" s="9"/>
    </row>
    <row r="240" spans="1:12" ht="15">
      <c r="A240" s="52">
        <v>4.1</v>
      </c>
      <c r="B240" s="53" t="s">
        <v>240</v>
      </c>
      <c r="C240" s="35" t="s">
        <v>130</v>
      </c>
      <c r="D240" s="121">
        <v>0.096</v>
      </c>
      <c r="E240" s="123"/>
      <c r="F240" s="121">
        <v>130</v>
      </c>
      <c r="G240" s="123"/>
      <c r="H240" s="35">
        <f t="shared" si="2"/>
        <v>12.48</v>
      </c>
      <c r="I240" s="35"/>
      <c r="J240" s="35"/>
      <c r="K240" s="10"/>
      <c r="L240" s="9"/>
    </row>
    <row r="241" spans="1:12" ht="15">
      <c r="A241" s="52">
        <v>5</v>
      </c>
      <c r="B241" s="51" t="s">
        <v>249</v>
      </c>
      <c r="C241" s="35"/>
      <c r="D241" s="121"/>
      <c r="E241" s="123"/>
      <c r="F241" s="121"/>
      <c r="G241" s="123"/>
      <c r="H241" s="35"/>
      <c r="I241" s="35"/>
      <c r="J241" s="35"/>
      <c r="K241" s="9"/>
      <c r="L241" s="9"/>
    </row>
    <row r="242" spans="1:12" ht="15">
      <c r="A242" s="52">
        <v>5.1</v>
      </c>
      <c r="B242" s="55" t="s">
        <v>250</v>
      </c>
      <c r="C242" s="56" t="s">
        <v>16</v>
      </c>
      <c r="D242" s="121"/>
      <c r="E242" s="123"/>
      <c r="F242" s="121"/>
      <c r="G242" s="122"/>
      <c r="H242" s="35">
        <v>20</v>
      </c>
      <c r="I242" s="35"/>
      <c r="J242" s="35"/>
      <c r="K242" s="9"/>
      <c r="L242" s="9"/>
    </row>
    <row r="243" spans="1:12" ht="15" customHeight="1">
      <c r="A243" s="57" t="s">
        <v>76</v>
      </c>
      <c r="B243" s="127" t="s">
        <v>251</v>
      </c>
      <c r="C243" s="128"/>
      <c r="D243" s="128"/>
      <c r="E243" s="128"/>
      <c r="F243" s="128"/>
      <c r="G243" s="128"/>
      <c r="H243" s="128"/>
      <c r="I243" s="128"/>
      <c r="J243" s="128"/>
      <c r="K243" s="128"/>
      <c r="L243" s="129"/>
    </row>
    <row r="244" spans="1:12" ht="15">
      <c r="A244" s="58">
        <v>1</v>
      </c>
      <c r="B244" s="59" t="s">
        <v>274</v>
      </c>
      <c r="C244" s="60" t="s">
        <v>26</v>
      </c>
      <c r="D244" s="121"/>
      <c r="E244" s="123"/>
      <c r="F244" s="121"/>
      <c r="G244" s="122"/>
      <c r="H244" s="35">
        <v>80</v>
      </c>
      <c r="I244" s="35"/>
      <c r="J244" s="35"/>
      <c r="K244" s="9"/>
      <c r="L244" s="9"/>
    </row>
    <row r="245" spans="1:12" ht="15">
      <c r="A245" s="58">
        <v>2</v>
      </c>
      <c r="B245" s="59" t="s">
        <v>252</v>
      </c>
      <c r="C245" s="60" t="s">
        <v>26</v>
      </c>
      <c r="D245" s="121"/>
      <c r="E245" s="123"/>
      <c r="F245" s="121"/>
      <c r="G245" s="122"/>
      <c r="H245" s="35">
        <v>200</v>
      </c>
      <c r="I245" s="35"/>
      <c r="J245" s="35"/>
      <c r="K245" s="9"/>
      <c r="L245" s="9"/>
    </row>
    <row r="246" spans="1:12" ht="15">
      <c r="A246" s="80"/>
      <c r="B246" s="102" t="s">
        <v>262</v>
      </c>
      <c r="C246" s="103"/>
      <c r="D246" s="103"/>
      <c r="E246" s="103"/>
      <c r="F246" s="103"/>
      <c r="G246" s="103"/>
      <c r="H246" s="103"/>
      <c r="I246" s="103"/>
      <c r="J246" s="103"/>
      <c r="K246" s="104"/>
      <c r="L246" s="79"/>
    </row>
    <row r="247" spans="1:12" ht="15" customHeight="1">
      <c r="A247" s="20" t="s">
        <v>253</v>
      </c>
      <c r="B247" s="91" t="s">
        <v>254</v>
      </c>
      <c r="C247" s="92"/>
      <c r="D247" s="92"/>
      <c r="E247" s="92"/>
      <c r="F247" s="92"/>
      <c r="G247" s="92"/>
      <c r="H247" s="92"/>
      <c r="I247" s="92"/>
      <c r="J247" s="92"/>
      <c r="K247" s="92"/>
      <c r="L247" s="93"/>
    </row>
    <row r="248" spans="1:12" ht="30">
      <c r="A248" s="13">
        <v>1</v>
      </c>
      <c r="B248" s="61" t="s">
        <v>256</v>
      </c>
      <c r="C248" s="60" t="s">
        <v>255</v>
      </c>
      <c r="D248" s="119">
        <v>1</v>
      </c>
      <c r="E248" s="120"/>
      <c r="F248" s="119"/>
      <c r="G248" s="120"/>
      <c r="H248" s="9"/>
      <c r="I248" s="9"/>
      <c r="J248" s="9"/>
      <c r="K248" s="9"/>
      <c r="L248" s="9"/>
    </row>
    <row r="249" spans="1:12" ht="15">
      <c r="A249" s="81"/>
      <c r="B249" s="105" t="s">
        <v>263</v>
      </c>
      <c r="C249" s="106"/>
      <c r="D249" s="106"/>
      <c r="E249" s="106"/>
      <c r="F249" s="106"/>
      <c r="G249" s="106"/>
      <c r="H249" s="106"/>
      <c r="I249" s="106"/>
      <c r="J249" s="106"/>
      <c r="K249" s="107"/>
      <c r="L249" s="82"/>
    </row>
    <row r="250" spans="1:12" ht="14.25">
      <c r="A250" s="62"/>
      <c r="B250" s="108" t="s">
        <v>270</v>
      </c>
      <c r="C250" s="109"/>
      <c r="D250" s="109"/>
      <c r="E250" s="109"/>
      <c r="F250" s="109"/>
      <c r="G250" s="109"/>
      <c r="H250" s="109"/>
      <c r="I250" s="109"/>
      <c r="J250" s="109"/>
      <c r="K250" s="110"/>
      <c r="L250" s="65"/>
    </row>
    <row r="251" spans="3:12" ht="30.75" customHeight="1"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3:12" ht="24.75" customHeight="1"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29.25" customHeight="1">
      <c r="A253" s="66"/>
      <c r="B253" s="67" t="s">
        <v>257</v>
      </c>
      <c r="C253" s="68"/>
      <c r="D253" s="68"/>
      <c r="E253" s="68"/>
      <c r="F253" s="68"/>
      <c r="G253" s="68"/>
      <c r="H253" s="68"/>
      <c r="I253" s="68"/>
      <c r="J253" s="68"/>
      <c r="K253" s="69"/>
      <c r="L253" s="69"/>
    </row>
    <row r="254" spans="1:12" ht="75" customHeight="1">
      <c r="A254" s="66"/>
      <c r="B254" s="118" t="s">
        <v>264</v>
      </c>
      <c r="C254" s="118"/>
      <c r="D254" s="118"/>
      <c r="E254" s="118"/>
      <c r="F254" s="118"/>
      <c r="G254" s="118"/>
      <c r="H254" s="118"/>
      <c r="I254" s="72"/>
      <c r="J254" s="72"/>
      <c r="K254" s="69"/>
      <c r="L254" s="69"/>
    </row>
    <row r="255" spans="1:12" ht="72.75" customHeight="1">
      <c r="A255" s="66"/>
      <c r="B255" s="118" t="s">
        <v>279</v>
      </c>
      <c r="C255" s="118"/>
      <c r="D255" s="118"/>
      <c r="E255" s="118"/>
      <c r="F255" s="118"/>
      <c r="G255" s="118"/>
      <c r="H255" s="118"/>
      <c r="I255" s="72"/>
      <c r="J255" s="72"/>
      <c r="K255" s="69"/>
      <c r="L255" s="69"/>
    </row>
    <row r="256" spans="1:12" ht="36" customHeight="1">
      <c r="A256" s="70"/>
      <c r="B256" s="118" t="s">
        <v>265</v>
      </c>
      <c r="C256" s="118"/>
      <c r="D256" s="118"/>
      <c r="E256" s="118"/>
      <c r="F256" s="118"/>
      <c r="G256" s="118"/>
      <c r="H256" s="118"/>
      <c r="I256" s="72"/>
      <c r="J256" s="72"/>
      <c r="K256" s="88"/>
      <c r="L256" s="71"/>
    </row>
    <row r="257" spans="1:12" ht="15" customHeight="1">
      <c r="A257" s="70"/>
      <c r="B257" s="114" t="s">
        <v>266</v>
      </c>
      <c r="C257" s="114"/>
      <c r="D257" s="114"/>
      <c r="E257" s="114"/>
      <c r="F257" s="114"/>
      <c r="G257" s="114"/>
      <c r="H257" s="114"/>
      <c r="I257" s="77"/>
      <c r="J257" s="77"/>
      <c r="K257" s="88"/>
      <c r="L257" s="71"/>
    </row>
    <row r="258" spans="1:12" ht="15">
      <c r="A258" s="70"/>
      <c r="B258" s="114"/>
      <c r="C258" s="114"/>
      <c r="D258" s="114"/>
      <c r="E258" s="114"/>
      <c r="F258" s="114"/>
      <c r="G258" s="114"/>
      <c r="H258" s="114"/>
      <c r="I258" s="77"/>
      <c r="J258" s="77"/>
      <c r="K258" s="88"/>
      <c r="L258" s="71"/>
    </row>
    <row r="259" spans="2:11" ht="14.25">
      <c r="B259" s="98"/>
      <c r="C259" s="98"/>
      <c r="D259" s="98"/>
      <c r="E259" s="98"/>
      <c r="F259" s="98"/>
      <c r="G259" s="98"/>
      <c r="H259" s="98"/>
      <c r="I259" s="89"/>
      <c r="J259" s="89"/>
      <c r="K259" s="76"/>
    </row>
    <row r="260" spans="2:11" ht="15" customHeight="1">
      <c r="B260" s="113" t="s">
        <v>267</v>
      </c>
      <c r="C260" s="113"/>
      <c r="D260" s="113"/>
      <c r="E260" s="113"/>
      <c r="F260" s="113"/>
      <c r="G260" s="113"/>
      <c r="H260" s="113"/>
      <c r="I260" s="90"/>
      <c r="J260" s="90"/>
      <c r="K260" s="76"/>
    </row>
    <row r="261" spans="2:11" ht="15">
      <c r="B261" s="113"/>
      <c r="C261" s="113"/>
      <c r="D261" s="113"/>
      <c r="E261" s="113"/>
      <c r="F261" s="113"/>
      <c r="G261" s="113"/>
      <c r="H261" s="113"/>
      <c r="I261" s="90"/>
      <c r="J261" s="90"/>
      <c r="K261" s="76"/>
    </row>
    <row r="262" spans="2:11" ht="14.25">
      <c r="B262" s="76"/>
      <c r="C262" s="76"/>
      <c r="D262" s="76"/>
      <c r="E262" s="76"/>
      <c r="F262" s="76"/>
      <c r="G262" s="76"/>
      <c r="H262" s="76"/>
      <c r="I262" s="76"/>
      <c r="J262" s="76"/>
      <c r="K262" s="76"/>
    </row>
  </sheetData>
  <sheetProtection/>
  <mergeCells count="231">
    <mergeCell ref="B255:H255"/>
    <mergeCell ref="A2:L2"/>
    <mergeCell ref="A4:A5"/>
    <mergeCell ref="B4:B5"/>
    <mergeCell ref="B7:L7"/>
    <mergeCell ref="C4:C5"/>
    <mergeCell ref="D4:H5"/>
    <mergeCell ref="L4:L5"/>
    <mergeCell ref="D10:E10"/>
    <mergeCell ref="F10:G10"/>
    <mergeCell ref="D6:E6"/>
    <mergeCell ref="F6:G6"/>
    <mergeCell ref="D11:E11"/>
    <mergeCell ref="F11:G11"/>
    <mergeCell ref="D8:E8"/>
    <mergeCell ref="F8:G8"/>
    <mergeCell ref="D9:E9"/>
    <mergeCell ref="F9:G9"/>
    <mergeCell ref="D14:E14"/>
    <mergeCell ref="F14:G14"/>
    <mergeCell ref="D15:E15"/>
    <mergeCell ref="F15:G15"/>
    <mergeCell ref="D12:E12"/>
    <mergeCell ref="F12:G12"/>
    <mergeCell ref="D13:E13"/>
    <mergeCell ref="F13:G13"/>
    <mergeCell ref="D19:E19"/>
    <mergeCell ref="F19:G19"/>
    <mergeCell ref="D20:E20"/>
    <mergeCell ref="F20:G20"/>
    <mergeCell ref="D16:E16"/>
    <mergeCell ref="F16:G16"/>
    <mergeCell ref="D18:E18"/>
    <mergeCell ref="F18:G18"/>
    <mergeCell ref="D17:E17"/>
    <mergeCell ref="F17:G17"/>
    <mergeCell ref="D23:E23"/>
    <mergeCell ref="F23:G23"/>
    <mergeCell ref="D24:E24"/>
    <mergeCell ref="F24:G24"/>
    <mergeCell ref="D21:E21"/>
    <mergeCell ref="F21:G21"/>
    <mergeCell ref="D22:E22"/>
    <mergeCell ref="F22:G22"/>
    <mergeCell ref="D27:E27"/>
    <mergeCell ref="F27:G27"/>
    <mergeCell ref="D28:E28"/>
    <mergeCell ref="F28:G28"/>
    <mergeCell ref="D25:E25"/>
    <mergeCell ref="F25:G25"/>
    <mergeCell ref="D26:E26"/>
    <mergeCell ref="F26:G26"/>
    <mergeCell ref="D31:E31"/>
    <mergeCell ref="F31:G31"/>
    <mergeCell ref="D32:E32"/>
    <mergeCell ref="F32:G32"/>
    <mergeCell ref="D29:E29"/>
    <mergeCell ref="F29:G29"/>
    <mergeCell ref="D30:E30"/>
    <mergeCell ref="F30:G30"/>
    <mergeCell ref="D35:E35"/>
    <mergeCell ref="F35:G35"/>
    <mergeCell ref="D36:E36"/>
    <mergeCell ref="F36:G36"/>
    <mergeCell ref="D33:E33"/>
    <mergeCell ref="F33:G33"/>
    <mergeCell ref="D34:E34"/>
    <mergeCell ref="F34:G34"/>
    <mergeCell ref="D39:E39"/>
    <mergeCell ref="F39:G39"/>
    <mergeCell ref="D40:E40"/>
    <mergeCell ref="F40:G40"/>
    <mergeCell ref="D37:E37"/>
    <mergeCell ref="F37:G37"/>
    <mergeCell ref="D38:E38"/>
    <mergeCell ref="F38:G38"/>
    <mergeCell ref="D43:E43"/>
    <mergeCell ref="F43:G43"/>
    <mergeCell ref="D44:E44"/>
    <mergeCell ref="F44:G44"/>
    <mergeCell ref="D41:E41"/>
    <mergeCell ref="F41:G41"/>
    <mergeCell ref="D42:E42"/>
    <mergeCell ref="F42:G42"/>
    <mergeCell ref="D45:E45"/>
    <mergeCell ref="F45:G45"/>
    <mergeCell ref="A46:A47"/>
    <mergeCell ref="B46:B47"/>
    <mergeCell ref="D46:E46"/>
    <mergeCell ref="F46:G46"/>
    <mergeCell ref="D47:E47"/>
    <mergeCell ref="F47:G47"/>
    <mergeCell ref="D50:E50"/>
    <mergeCell ref="F50:G50"/>
    <mergeCell ref="D51:E51"/>
    <mergeCell ref="F51:G51"/>
    <mergeCell ref="D48:E48"/>
    <mergeCell ref="F48:G48"/>
    <mergeCell ref="D49:E49"/>
    <mergeCell ref="F49:G49"/>
    <mergeCell ref="D55:E55"/>
    <mergeCell ref="F55:G55"/>
    <mergeCell ref="D56:E56"/>
    <mergeCell ref="F56:G56"/>
    <mergeCell ref="D53:E53"/>
    <mergeCell ref="F53:G53"/>
    <mergeCell ref="D54:E54"/>
    <mergeCell ref="F54:G54"/>
    <mergeCell ref="D59:E59"/>
    <mergeCell ref="F59:G59"/>
    <mergeCell ref="D60:E60"/>
    <mergeCell ref="F60:G60"/>
    <mergeCell ref="D57:E57"/>
    <mergeCell ref="F57:G57"/>
    <mergeCell ref="D58:E58"/>
    <mergeCell ref="F58:G58"/>
    <mergeCell ref="D64:E64"/>
    <mergeCell ref="F64:G64"/>
    <mergeCell ref="D65:E65"/>
    <mergeCell ref="F65:G65"/>
    <mergeCell ref="D62:E62"/>
    <mergeCell ref="F62:G62"/>
    <mergeCell ref="D63:E63"/>
    <mergeCell ref="F63:G63"/>
    <mergeCell ref="D68:E68"/>
    <mergeCell ref="F68:G68"/>
    <mergeCell ref="D69:E69"/>
    <mergeCell ref="F69:G69"/>
    <mergeCell ref="D66:E66"/>
    <mergeCell ref="F66:G66"/>
    <mergeCell ref="D67:E67"/>
    <mergeCell ref="F67:G67"/>
    <mergeCell ref="D72:E72"/>
    <mergeCell ref="F72:G72"/>
    <mergeCell ref="D73:E73"/>
    <mergeCell ref="F73:G73"/>
    <mergeCell ref="D70:E70"/>
    <mergeCell ref="F70:G70"/>
    <mergeCell ref="D71:E71"/>
    <mergeCell ref="F71:G71"/>
    <mergeCell ref="D77:E77"/>
    <mergeCell ref="F77:G77"/>
    <mergeCell ref="D78:E78"/>
    <mergeCell ref="F78:G78"/>
    <mergeCell ref="D74:E74"/>
    <mergeCell ref="F74:G74"/>
    <mergeCell ref="D76:E76"/>
    <mergeCell ref="F76:G76"/>
    <mergeCell ref="D81:E81"/>
    <mergeCell ref="F81:G81"/>
    <mergeCell ref="D82:E82"/>
    <mergeCell ref="F82:G82"/>
    <mergeCell ref="D79:E79"/>
    <mergeCell ref="F79:G79"/>
    <mergeCell ref="D80:E80"/>
    <mergeCell ref="F80:G80"/>
    <mergeCell ref="D85:E85"/>
    <mergeCell ref="F85:G85"/>
    <mergeCell ref="D86:E86"/>
    <mergeCell ref="F86:G86"/>
    <mergeCell ref="D83:E83"/>
    <mergeCell ref="F83:G83"/>
    <mergeCell ref="D84:E84"/>
    <mergeCell ref="F84:G84"/>
    <mergeCell ref="B219:H219"/>
    <mergeCell ref="D224:E224"/>
    <mergeCell ref="F224:G224"/>
    <mergeCell ref="D87:E87"/>
    <mergeCell ref="F87:G87"/>
    <mergeCell ref="B108:H108"/>
    <mergeCell ref="D228:E228"/>
    <mergeCell ref="F228:G228"/>
    <mergeCell ref="D229:E229"/>
    <mergeCell ref="F229:G229"/>
    <mergeCell ref="D226:E226"/>
    <mergeCell ref="F226:G226"/>
    <mergeCell ref="D227:E227"/>
    <mergeCell ref="F227:G227"/>
    <mergeCell ref="D232:E232"/>
    <mergeCell ref="F232:G232"/>
    <mergeCell ref="D233:E233"/>
    <mergeCell ref="F233:G233"/>
    <mergeCell ref="D230:E230"/>
    <mergeCell ref="F230:G230"/>
    <mergeCell ref="D231:E231"/>
    <mergeCell ref="F231:G231"/>
    <mergeCell ref="D236:E236"/>
    <mergeCell ref="F236:G236"/>
    <mergeCell ref="D237:E237"/>
    <mergeCell ref="F237:G237"/>
    <mergeCell ref="D234:E234"/>
    <mergeCell ref="F234:G234"/>
    <mergeCell ref="D235:E235"/>
    <mergeCell ref="F235:G235"/>
    <mergeCell ref="F240:G240"/>
    <mergeCell ref="D241:E241"/>
    <mergeCell ref="F241:G241"/>
    <mergeCell ref="D238:E238"/>
    <mergeCell ref="F238:G238"/>
    <mergeCell ref="D239:E239"/>
    <mergeCell ref="F239:G239"/>
    <mergeCell ref="B61:L61"/>
    <mergeCell ref="B156:L156"/>
    <mergeCell ref="B191:L191"/>
    <mergeCell ref="B225:L225"/>
    <mergeCell ref="B243:L243"/>
    <mergeCell ref="D245:E245"/>
    <mergeCell ref="F245:G245"/>
    <mergeCell ref="D242:E242"/>
    <mergeCell ref="F242:G242"/>
    <mergeCell ref="D244:E244"/>
    <mergeCell ref="B260:H261"/>
    <mergeCell ref="B257:H258"/>
    <mergeCell ref="B90:L90"/>
    <mergeCell ref="B128:L128"/>
    <mergeCell ref="B256:H256"/>
    <mergeCell ref="D248:E248"/>
    <mergeCell ref="F248:G248"/>
    <mergeCell ref="B254:H254"/>
    <mergeCell ref="F244:G244"/>
    <mergeCell ref="D240:E240"/>
    <mergeCell ref="B247:L247"/>
    <mergeCell ref="I4:K4"/>
    <mergeCell ref="B3:L3"/>
    <mergeCell ref="B259:H259"/>
    <mergeCell ref="B88:K88"/>
    <mergeCell ref="B223:K223"/>
    <mergeCell ref="B246:K246"/>
    <mergeCell ref="B249:K249"/>
    <mergeCell ref="B250:K250"/>
    <mergeCell ref="F75:L75"/>
  </mergeCells>
  <printOptions/>
  <pageMargins left="0.7480314960629921" right="0.7480314960629921" top="0.984251968503937" bottom="0.984251968503937" header="0.5118110236220472" footer="0.5118110236220472"/>
  <pageSetup fitToHeight="8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St_Genek</dc:creator>
  <cp:keywords/>
  <dc:description/>
  <cp:lastModifiedBy>P_Dimov</cp:lastModifiedBy>
  <cp:lastPrinted>2017-07-19T08:55:21Z</cp:lastPrinted>
  <dcterms:created xsi:type="dcterms:W3CDTF">2017-06-28T07:01:39Z</dcterms:created>
  <dcterms:modified xsi:type="dcterms:W3CDTF">2017-07-19T10:33:16Z</dcterms:modified>
  <cp:category/>
  <cp:version/>
  <cp:contentType/>
  <cp:contentStatus/>
</cp:coreProperties>
</file>